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mc:AlternateContent xmlns:mc="http://schemas.openxmlformats.org/markup-compatibility/2006">
    <mc:Choice Requires="x15">
      <x15ac:absPath xmlns:x15ac="http://schemas.microsoft.com/office/spreadsheetml/2010/11/ac" url="X:\IN-ex\"/>
    </mc:Choice>
  </mc:AlternateContent>
  <xr:revisionPtr revIDLastSave="0" documentId="13_ncr:1_{AA7DDD5B-00EA-4AFA-AB31-A2DEB8C8A222}" xr6:coauthVersionLast="47" xr6:coauthVersionMax="47" xr10:uidLastSave="{00000000-0000-0000-0000-000000000000}"/>
  <bookViews>
    <workbookView xWindow="-108" yWindow="-108" windowWidth="23256" windowHeight="13896" xr2:uid="{00000000-000D-0000-FFFF-FFFF00000000}"/>
  </bookViews>
  <sheets>
    <sheet name="Anlage zum Antrag" sheetId="20" r:id="rId1"/>
    <sheet name="Anlage zum Verwendungsnachweis" sheetId="21" r:id="rId2"/>
  </sheets>
  <definedNames>
    <definedName name="_xlnm.Print_Area" localSheetId="0">'Anlage zum Antrag'!$A$1:$J$485</definedName>
    <definedName name="_xlnm.Print_Area" localSheetId="1">'Anlage zum Verwendungsnachweis'!$A$1:$J$349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1" i="20" l="1"/>
  <c r="H272" i="20" l="1"/>
  <c r="G5" i="21" l="1"/>
  <c r="F115" i="21"/>
  <c r="I115" i="21" s="1"/>
  <c r="I117" i="20"/>
  <c r="I115" i="20"/>
  <c r="I1" i="21" l="1"/>
  <c r="I141" i="20" l="1"/>
  <c r="F126" i="21"/>
  <c r="I130" i="20"/>
  <c r="I126" i="21" l="1"/>
  <c r="D7" i="21"/>
  <c r="C188" i="20"/>
  <c r="E188" i="20"/>
  <c r="H188" i="20"/>
  <c r="I188" i="20" s="1"/>
  <c r="C189" i="20"/>
  <c r="E189" i="20"/>
  <c r="H189" i="20"/>
  <c r="I189" i="20" s="1"/>
  <c r="C190" i="20"/>
  <c r="E190" i="20"/>
  <c r="H190" i="20"/>
  <c r="I190" i="20" s="1"/>
  <c r="C191" i="20"/>
  <c r="E191" i="20"/>
  <c r="H191" i="20"/>
  <c r="I191" i="20" s="1"/>
  <c r="C192" i="20"/>
  <c r="E192" i="20"/>
  <c r="H192" i="20"/>
  <c r="I192" i="20" s="1"/>
  <c r="C193" i="20"/>
  <c r="E193" i="20"/>
  <c r="H193" i="20"/>
  <c r="I193" i="20" s="1"/>
  <c r="C194" i="20"/>
  <c r="E194" i="20"/>
  <c r="H194" i="20"/>
  <c r="I194" i="20" s="1"/>
  <c r="I78" i="20"/>
  <c r="D82" i="20"/>
  <c r="D119" i="20"/>
  <c r="E272" i="21" l="1"/>
  <c r="E266" i="21"/>
  <c r="E264" i="21"/>
  <c r="E270" i="21"/>
  <c r="E251" i="21"/>
  <c r="E253" i="21"/>
  <c r="E255" i="21"/>
  <c r="E257" i="21"/>
  <c r="B242" i="21"/>
  <c r="B244" i="21"/>
  <c r="F230" i="21"/>
  <c r="F218" i="21"/>
  <c r="G227" i="21"/>
  <c r="F212" i="21"/>
  <c r="F214" i="21"/>
  <c r="F216" i="21"/>
  <c r="G223" i="21"/>
  <c r="E195" i="21"/>
  <c r="E196" i="21"/>
  <c r="E197" i="21"/>
  <c r="E198" i="21"/>
  <c r="E199" i="21"/>
  <c r="E194" i="21"/>
  <c r="G195" i="21"/>
  <c r="I195" i="21" s="1"/>
  <c r="G196" i="21"/>
  <c r="I196" i="21" s="1"/>
  <c r="G197" i="21"/>
  <c r="I197" i="21" s="1"/>
  <c r="G198" i="21"/>
  <c r="I198" i="21" s="1"/>
  <c r="G199" i="21"/>
  <c r="I199" i="21" s="1"/>
  <c r="G194" i="21"/>
  <c r="I194" i="21" s="1"/>
  <c r="F195" i="21"/>
  <c r="F196" i="21"/>
  <c r="F197" i="21"/>
  <c r="F198" i="21"/>
  <c r="F199" i="21"/>
  <c r="F194" i="21"/>
  <c r="B195" i="21"/>
  <c r="C195" i="21"/>
  <c r="B196" i="21"/>
  <c r="C196" i="21"/>
  <c r="B197" i="21"/>
  <c r="C197" i="21"/>
  <c r="B198" i="21"/>
  <c r="C198" i="21"/>
  <c r="B199" i="21"/>
  <c r="C199" i="21"/>
  <c r="B194" i="21"/>
  <c r="C194" i="21"/>
  <c r="B154" i="21"/>
  <c r="C154" i="21" s="1"/>
  <c r="F154" i="21"/>
  <c r="G154" i="21"/>
  <c r="B155" i="21"/>
  <c r="E155" i="21" s="1"/>
  <c r="F155" i="21"/>
  <c r="G155" i="21"/>
  <c r="I156" i="21"/>
  <c r="I157" i="21"/>
  <c r="G178" i="21"/>
  <c r="G179" i="21"/>
  <c r="G180" i="21"/>
  <c r="G181" i="21"/>
  <c r="G182" i="21"/>
  <c r="G183" i="21"/>
  <c r="G184" i="21"/>
  <c r="F179" i="21"/>
  <c r="F180" i="21"/>
  <c r="F181" i="21"/>
  <c r="F182" i="21"/>
  <c r="F183" i="21"/>
  <c r="F184" i="21"/>
  <c r="G153" i="21"/>
  <c r="F153" i="21"/>
  <c r="B153" i="21"/>
  <c r="H153" i="21" s="1"/>
  <c r="B179" i="21"/>
  <c r="H179" i="21" s="1"/>
  <c r="B180" i="21"/>
  <c r="C180" i="21" s="1"/>
  <c r="B181" i="21"/>
  <c r="C181" i="21" s="1"/>
  <c r="B182" i="21"/>
  <c r="E182" i="21" s="1"/>
  <c r="B183" i="21"/>
  <c r="E183" i="21" s="1"/>
  <c r="B184" i="21"/>
  <c r="E184" i="21" s="1"/>
  <c r="B178" i="21"/>
  <c r="H178" i="21" s="1"/>
  <c r="F178" i="21"/>
  <c r="F144" i="21"/>
  <c r="H142" i="21"/>
  <c r="F142" i="21"/>
  <c r="F138" i="21"/>
  <c r="I131" i="21"/>
  <c r="F131" i="21"/>
  <c r="H296" i="21"/>
  <c r="I125" i="20"/>
  <c r="F121" i="21"/>
  <c r="F119" i="21"/>
  <c r="F117" i="21"/>
  <c r="I117" i="21" s="1"/>
  <c r="F113" i="21"/>
  <c r="I113" i="21" s="1"/>
  <c r="F93" i="21"/>
  <c r="F91" i="21"/>
  <c r="I91" i="21" s="1"/>
  <c r="F89" i="21"/>
  <c r="F78" i="21"/>
  <c r="F70" i="21"/>
  <c r="B274" i="21" s="1"/>
  <c r="F62" i="21"/>
  <c r="F68" i="21"/>
  <c r="F66" i="21"/>
  <c r="F64" i="21"/>
  <c r="B39" i="21"/>
  <c r="B42" i="21"/>
  <c r="B45" i="21"/>
  <c r="B48" i="21"/>
  <c r="D310" i="21"/>
  <c r="D308" i="21"/>
  <c r="D306" i="21"/>
  <c r="D304" i="21"/>
  <c r="D302" i="21"/>
  <c r="D300" i="21"/>
  <c r="D298" i="21"/>
  <c r="D296" i="21"/>
  <c r="D294" i="21"/>
  <c r="D292" i="21"/>
  <c r="D290" i="21"/>
  <c r="H288" i="21"/>
  <c r="D288" i="21"/>
  <c r="D286" i="21"/>
  <c r="D284" i="21"/>
  <c r="D282" i="21"/>
  <c r="D280" i="21"/>
  <c r="D278" i="21"/>
  <c r="D314" i="20"/>
  <c r="D316" i="20" s="1"/>
  <c r="D318" i="20" s="1"/>
  <c r="D312" i="20"/>
  <c r="D310" i="20"/>
  <c r="D308" i="20"/>
  <c r="D306" i="20"/>
  <c r="D304" i="20"/>
  <c r="D302" i="20"/>
  <c r="D300" i="20"/>
  <c r="D298" i="20"/>
  <c r="D296" i="20"/>
  <c r="D294" i="20"/>
  <c r="D292" i="20"/>
  <c r="D290" i="20"/>
  <c r="D288" i="20"/>
  <c r="D286" i="20"/>
  <c r="B282" i="20"/>
  <c r="H278" i="20"/>
  <c r="H318" i="20" s="1"/>
  <c r="H316" i="20"/>
  <c r="H314" i="20"/>
  <c r="B254" i="20"/>
  <c r="H252" i="20"/>
  <c r="H312" i="20" s="1"/>
  <c r="B252" i="20"/>
  <c r="H250" i="20"/>
  <c r="B248" i="20"/>
  <c r="G228" i="20"/>
  <c r="I209" i="20"/>
  <c r="I208" i="20"/>
  <c r="I207" i="20"/>
  <c r="I206" i="20"/>
  <c r="I205" i="20"/>
  <c r="I204" i="20"/>
  <c r="H169" i="20"/>
  <c r="I169" i="20" s="1"/>
  <c r="E169" i="20"/>
  <c r="C169" i="20"/>
  <c r="H168" i="20"/>
  <c r="I168" i="20" s="1"/>
  <c r="E168" i="20"/>
  <c r="C168" i="20"/>
  <c r="H167" i="20"/>
  <c r="I167" i="20" s="1"/>
  <c r="E167" i="20"/>
  <c r="C167" i="20"/>
  <c r="H166" i="20"/>
  <c r="I166" i="20" s="1"/>
  <c r="C166" i="20"/>
  <c r="H165" i="20"/>
  <c r="I165" i="20" s="1"/>
  <c r="F171" i="20" s="1"/>
  <c r="C165" i="20"/>
  <c r="H164" i="20"/>
  <c r="I164" i="20" s="1"/>
  <c r="C164" i="20"/>
  <c r="H163" i="20"/>
  <c r="I163" i="20" s="1"/>
  <c r="C163" i="20"/>
  <c r="F148" i="20"/>
  <c r="H306" i="20"/>
  <c r="H304" i="20"/>
  <c r="I123" i="20"/>
  <c r="H300" i="20" s="1"/>
  <c r="I121" i="20"/>
  <c r="H298" i="20" s="1"/>
  <c r="H296" i="20"/>
  <c r="I113" i="20"/>
  <c r="H294" i="20" s="1"/>
  <c r="I94" i="20"/>
  <c r="H292" i="20" s="1"/>
  <c r="I92" i="20"/>
  <c r="H290" i="20" s="1"/>
  <c r="I90" i="20"/>
  <c r="H288" i="20" s="1"/>
  <c r="H286" i="20"/>
  <c r="I89" i="21" l="1"/>
  <c r="H280" i="21" s="1"/>
  <c r="F306" i="20"/>
  <c r="B256" i="20"/>
  <c r="C153" i="21"/>
  <c r="H264" i="21"/>
  <c r="H308" i="21" s="1"/>
  <c r="F308" i="21" s="1"/>
  <c r="I121" i="21"/>
  <c r="H294" i="21" s="1"/>
  <c r="F294" i="21" s="1"/>
  <c r="I93" i="21"/>
  <c r="H284" i="21" s="1"/>
  <c r="F284" i="21" s="1"/>
  <c r="E179" i="21"/>
  <c r="I119" i="21"/>
  <c r="H292" i="21" s="1"/>
  <c r="F292" i="21" s="1"/>
  <c r="C182" i="21"/>
  <c r="H240" i="21"/>
  <c r="H302" i="21" s="1"/>
  <c r="F302" i="21" s="1"/>
  <c r="H302" i="20"/>
  <c r="I78" i="21"/>
  <c r="H278" i="21" s="1"/>
  <c r="F278" i="21" s="1"/>
  <c r="H201" i="21"/>
  <c r="H282" i="21"/>
  <c r="F282" i="21" s="1"/>
  <c r="H286" i="21"/>
  <c r="F286" i="21" s="1"/>
  <c r="H242" i="21"/>
  <c r="H304" i="21" s="1"/>
  <c r="F304" i="21" s="1"/>
  <c r="H270" i="21"/>
  <c r="H310" i="21" s="1"/>
  <c r="F310" i="21" s="1"/>
  <c r="H290" i="21"/>
  <c r="F290" i="21" s="1"/>
  <c r="H251" i="21"/>
  <c r="H306" i="21" s="1"/>
  <c r="F306" i="21" s="1"/>
  <c r="C178" i="21"/>
  <c r="C184" i="21"/>
  <c r="H181" i="21"/>
  <c r="I181" i="21" s="1"/>
  <c r="E181" i="21"/>
  <c r="C179" i="21"/>
  <c r="H182" i="21"/>
  <c r="I182" i="21" s="1"/>
  <c r="E178" i="21"/>
  <c r="H180" i="21"/>
  <c r="I180" i="21" s="1"/>
  <c r="C183" i="21"/>
  <c r="C155" i="21"/>
  <c r="E180" i="21"/>
  <c r="E153" i="21"/>
  <c r="H184" i="21"/>
  <c r="I184" i="21" s="1"/>
  <c r="H183" i="21"/>
  <c r="I183" i="21" s="1"/>
  <c r="F298" i="20"/>
  <c r="F318" i="20"/>
  <c r="I158" i="21"/>
  <c r="H154" i="21"/>
  <c r="I154" i="21" s="1"/>
  <c r="H155" i="21"/>
  <c r="I155" i="21" s="1"/>
  <c r="F161" i="21" s="1"/>
  <c r="H161" i="21" s="1"/>
  <c r="E154" i="21"/>
  <c r="I153" i="21"/>
  <c r="I178" i="21"/>
  <c r="I159" i="21"/>
  <c r="F288" i="21"/>
  <c r="H298" i="21"/>
  <c r="F298" i="21" s="1"/>
  <c r="I179" i="21"/>
  <c r="F280" i="21"/>
  <c r="F314" i="20"/>
  <c r="F292" i="20"/>
  <c r="F304" i="20"/>
  <c r="F294" i="20"/>
  <c r="F290" i="20"/>
  <c r="F296" i="20"/>
  <c r="F310" i="20"/>
  <c r="H211" i="20"/>
  <c r="F286" i="20"/>
  <c r="H310" i="20"/>
  <c r="F288" i="20"/>
  <c r="F312" i="20"/>
  <c r="F296" i="21"/>
  <c r="F300" i="20"/>
  <c r="H216" i="20"/>
  <c r="H308" i="20" s="1"/>
  <c r="F308" i="20" s="1"/>
  <c r="F302" i="20"/>
  <c r="F316" i="20"/>
  <c r="I174" i="20"/>
  <c r="H214" i="20"/>
  <c r="H320" i="20" l="1"/>
  <c r="H204" i="21"/>
  <c r="H206" i="21" s="1"/>
  <c r="H300" i="21" s="1"/>
  <c r="F300" i="21" s="1"/>
  <c r="H311" i="21" s="1"/>
  <c r="I16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Heilken, Martin</author>
    <author>Schürmann, Heiko</author>
    <author>MAHE3600</author>
    <author>Ute Elberfeld</author>
  </authors>
  <commentList>
    <comment ref="B15" authorId="0" shapeId="0" xr:uid="{00000000-0006-0000-0000-000001000000}">
      <text>
        <r>
          <rPr>
            <sz val="9"/>
            <color indexed="81"/>
            <rFont val="Segoe UI"/>
            <family val="2"/>
          </rPr>
          <t xml:space="preserve">
Seit dem Erl. d. MULNV vom 23.02.2022 kann eine Förderung von Maßnahmen nach Nr. 2.1.1 oder 2.2.2 der Ex-RL (nur noch) «</t>
        </r>
        <r>
          <rPr>
            <sz val="9"/>
            <color indexed="81"/>
            <rFont val="Segoe UI"/>
            <family val="2"/>
          </rPr>
          <t xml:space="preserve"> in Ausnahmefällen erfolgen, wenn in besonderen Situationen aufgrund erhöhter Holzerntekosten, die durch die Lage des Nadelholzbestandes oder das Gelände begründet sind, nicht mit einem positiven erntekostenfreien Holzerlös gerechnet werden kann. Das kann unter anderem bei Hiebsmaßnahmen in steilem oder feuchtem bis nassem Gelände der Fall sein (z.B. Steilhänge, Moorränder, Bruchwälder). ... Bei Maßnahmen an Verkehrsween oder Bebauung ist eine </t>
        </r>
        <r>
          <rPr>
            <b/>
            <sz val="9"/>
            <color indexed="81"/>
            <rFont val="Segoe UI"/>
            <family val="2"/>
          </rPr>
          <t>Förderung nach [Nr.] 2.1.3 [der Ex-RL]</t>
        </r>
        <r>
          <rPr>
            <sz val="9"/>
            <color indexed="81"/>
            <rFont val="Segoe UI"/>
            <family val="2"/>
          </rPr>
          <t xml:space="preserve"> weiterhin ungeschränkt möglich. ... 
Die Förderung von Förderanträgen, für die der [VZM] gewährt wurde, ist auf der Grundlage des Erlasses vom 09.02.2022 weiterhin möglich. »</t>
        </r>
      </text>
    </comment>
    <comment ref="B18" authorId="0" shapeId="0" xr:uid="{00000000-0006-0000-0000-000002000000}">
      <text>
        <r>
          <rPr>
            <sz val="9"/>
            <color indexed="81"/>
            <rFont val="Segoe UI"/>
            <family val="2"/>
          </rPr>
          <t xml:space="preserve">
Seit dem Erl. d. MULNV vom 23.02.2022 kann eine Förderung von Maßnahmen nach Nr. 2.1.1 oder 2.2.2 der Ex-RL (nur noch) «</t>
        </r>
        <r>
          <rPr>
            <sz val="9"/>
            <color indexed="81"/>
            <rFont val="Segoe UI"/>
            <family val="2"/>
          </rPr>
          <t xml:space="preserve"> in Ausnahmefällen erfolgen, wenn in besonderen Situationen aufgrund erhöhter Holzerntekosten, die durch die Lage des Nadelholzbestandes oder das Gelände begründet sind, nicht mit einem positiven erntekostenfreien Holzerlös gerechnet werden kann. Das kann unter anderem bei Hiebsmaßnahmen in steilem oder feuchtem bis nassem Gelände der Fall sein (z.B. Steilhänge, Moorränder, Bruchwälder). ... Bei Maßnahmen an Verkehrsween oder Bebauung ist eine </t>
        </r>
        <r>
          <rPr>
            <b/>
            <sz val="9"/>
            <color indexed="81"/>
            <rFont val="Segoe UI"/>
            <family val="2"/>
          </rPr>
          <t>Förderung nach [Nr.] 2.1.3 [der Ex-RL]</t>
        </r>
        <r>
          <rPr>
            <sz val="9"/>
            <color indexed="81"/>
            <rFont val="Segoe UI"/>
            <family val="2"/>
          </rPr>
          <t xml:space="preserve"> weiterhin ungeschränkt möglich. ... 
Die Förderung von Förderanträgen, für die der [VZM] gewährt wurde, ist auf der Grundlage des Erlasses vom 09.02.2022 weiterhin möglich. »</t>
        </r>
      </text>
    </comment>
    <comment ref="B21" authorId="0" shapeId="0" xr:uid="{00000000-0006-0000-0000-000003000000}">
      <text>
        <r>
          <rPr>
            <sz val="9"/>
            <color indexed="81"/>
            <rFont val="Segoe UI"/>
            <family val="2"/>
          </rPr>
          <t xml:space="preserve">
Seit dem Erl. d. MULNV vom 23.02.2022 kann eine Förderung von Maßnahmen nach Nr. 2.1.1 oder 2.2.2 der Ex-RL (nur noch) «</t>
        </r>
        <r>
          <rPr>
            <sz val="9"/>
            <color indexed="81"/>
            <rFont val="Segoe UI"/>
            <family val="2"/>
          </rPr>
          <t xml:space="preserve"> in Ausnahmefällen erfolgen, wenn in besonderen Situationen aufgrund erhöhter Holzerntekosten, die durch die Lage des Nadelholzbestandes oder das Gelände begründet sind, nicht mit einem positiven erntekostenfreien Holzerlös gerechnet werden kann. Das kann unter anderem bei Hiebsmaßnahmen in steilem oder feuchtem bis nassem Gelände der Fall sein (z.B. Steilhänge, Moorränder, Bruchwälder). ... Bei Maßnahmen an Verkehrsween oder Bebauung ist eine </t>
        </r>
        <r>
          <rPr>
            <b/>
            <sz val="9"/>
            <color indexed="81"/>
            <rFont val="Segoe UI"/>
            <family val="2"/>
          </rPr>
          <t>Förderung nach [Nr.] 2.1.3 [der Ex-RL]</t>
        </r>
        <r>
          <rPr>
            <sz val="9"/>
            <color indexed="81"/>
            <rFont val="Segoe UI"/>
            <family val="2"/>
          </rPr>
          <t xml:space="preserve"> weiterhin ungeschränkt möglich. ... 
Die Förderung von Förderanträgen, für die der [VZM] gewährt wurde, ist auf der Grundlage des Erlasses vom 09.02.2022 weiterhin möglich. »</t>
        </r>
      </text>
    </comment>
    <comment ref="B24" authorId="0" shapeId="0" xr:uid="{00000000-0006-0000-0000-000004000000}">
      <text>
        <r>
          <rPr>
            <sz val="9"/>
            <color indexed="81"/>
            <rFont val="Segoe UI"/>
            <family val="2"/>
          </rPr>
          <t xml:space="preserve">
Seit dem Erl. d. MULNV vom 23.02.2022 kann eine Förderung von Maßnahmen nach Nr. 2.1.1 oder 2.2.2 der Ex-RL (nur noch) «</t>
        </r>
        <r>
          <rPr>
            <sz val="9"/>
            <color indexed="81"/>
            <rFont val="Segoe UI"/>
            <family val="2"/>
          </rPr>
          <t xml:space="preserve"> in Ausnahmefällen erfolgen, wenn in besonderen Situationen aufgrund erhöhter Holzerntekosten, die durch die Lage des Nadelholzbestandes oder das Gelände begründet sind, nicht mit einem positiven erntekostenfreien Holzerlös gerechnet werden kann. Das kann unter anderem bei Hiebsmaßnahmen in steilem oder feuchtem bis nassem Gelände der Fall sein (z.B. Steilhänge, Moorränder, Bruchwälder). ... Bei Maßnahmen an Verkehrsween oder Bebauung ist eine </t>
        </r>
        <r>
          <rPr>
            <b/>
            <sz val="9"/>
            <color indexed="81"/>
            <rFont val="Segoe UI"/>
            <family val="2"/>
          </rPr>
          <t>Förderung nach [Nr.] 2.1.3 [der Ex-RL]</t>
        </r>
        <r>
          <rPr>
            <sz val="9"/>
            <color indexed="81"/>
            <rFont val="Segoe UI"/>
            <family val="2"/>
          </rPr>
          <t xml:space="preserve"> weiterhin ungeschränkt möglich. ... 
Die Förderung von Förderanträgen, für die der [VZM] gewährt wurde, ist auf der Grundlage des Erlasses vom 09.02.2022 weiterhin möglich. »</t>
        </r>
      </text>
    </comment>
    <comment ref="G72" authorId="1" shapeId="0" xr:uid="{00000000-0006-0000-0000-000005000000}">
      <text>
        <r>
          <rPr>
            <b/>
            <sz val="9"/>
            <color indexed="81"/>
            <rFont val="Segoe UI"/>
            <family val="2"/>
          </rPr>
          <t>Schürmann, Heiko:</t>
        </r>
        <r>
          <rPr>
            <sz val="9"/>
            <color indexed="81"/>
            <rFont val="Segoe UI"/>
            <family val="2"/>
          </rPr>
          <t xml:space="preserve">
Bitte den ursprünglich bewilligten WET eintrage.
Ein Wechsel des WET ist  in begründeten Ausnahmefällen zulässig (Nr. 6.6, Abs. 2)</t>
        </r>
      </text>
    </comment>
    <comment ref="C78" authorId="0" shapeId="0" xr:uid="{00000000-0006-0000-0000-000006000000}">
      <text>
        <r>
          <rPr>
            <b/>
            <sz val="9"/>
            <color indexed="81"/>
            <rFont val="Segoe UI"/>
            <family val="2"/>
          </rPr>
          <t xml:space="preserve">Anmerkung: 
</t>
        </r>
        <r>
          <rPr>
            <sz val="9"/>
            <color indexed="81"/>
            <rFont val="Segoe UI"/>
            <family val="2"/>
          </rPr>
          <t xml:space="preserve">
«Förderfähig sind folgende Maßnahmen zur bestandes- und bodenschonenden Räumung und Vorbereitung von durch Extremwetterereignisse und deren Folgen geschädigten Flächen.
[...]
2.1.2 
Flächenräumung mit Materialkonzentration im erforderlichen Umfang auf der Arbeitstrasse oder am Weg ohne flächiges Befahren»</t>
        </r>
      </text>
    </comment>
    <comment ref="F78" authorId="2" shapeId="0" xr:uid="{00000000-0006-0000-0000-000007000000}">
      <text>
        <r>
          <rPr>
            <b/>
            <sz val="8"/>
            <color indexed="81"/>
            <rFont val="Tahoma"/>
            <family val="2"/>
          </rPr>
          <t xml:space="preserve">Anmerkung:
</t>
        </r>
        <r>
          <rPr>
            <sz val="8"/>
            <color indexed="81"/>
            <rFont val="Tahoma"/>
            <family val="2"/>
          </rPr>
          <t xml:space="preserve">
tatsächliche Fläche in ha </t>
        </r>
        <r>
          <rPr>
            <u/>
            <sz val="8"/>
            <color indexed="81"/>
            <rFont val="Tahoma"/>
            <family val="2"/>
          </rPr>
          <t>laut Antrag</t>
        </r>
        <r>
          <rPr>
            <sz val="8"/>
            <color indexed="81"/>
            <rFont val="Tahoma"/>
            <family val="2"/>
          </rPr>
          <t xml:space="preserve"> eingeben </t>
        </r>
      </text>
    </comment>
    <comment ref="I78" authorId="2" shapeId="0" xr:uid="{00000000-0006-0000-0000-000008000000}">
      <text>
        <r>
          <rPr>
            <b/>
            <sz val="8"/>
            <color indexed="81"/>
            <rFont val="Tahoma"/>
            <family val="2"/>
          </rPr>
          <t xml:space="preserve">Anmerkung:
</t>
        </r>
        <r>
          <rPr>
            <sz val="8"/>
            <color indexed="81"/>
            <rFont val="Tahoma"/>
            <family val="2"/>
          </rPr>
          <t xml:space="preserve">
Förderbetrag = 1.200 EUR je ha</t>
        </r>
      </text>
    </comment>
    <comment ref="E80" authorId="1" shapeId="0" xr:uid="{00000000-0006-0000-0000-000009000000}">
      <text>
        <r>
          <rPr>
            <b/>
            <sz val="9"/>
            <color indexed="81"/>
            <rFont val="Segoe UI"/>
            <family val="2"/>
          </rPr>
          <t xml:space="preserve">Anmerkung:
</t>
        </r>
        <r>
          <rPr>
            <sz val="9"/>
            <color indexed="81"/>
            <rFont val="Segoe UI"/>
            <family val="2"/>
          </rPr>
          <t xml:space="preserve">maximal zulässiger Wert für Bestockungsgrad ist 1,0. Geringeren Wert z.B. als 0,7 eingeben.
Gesamter </t>
        </r>
        <r>
          <rPr>
            <u/>
            <sz val="9"/>
            <color indexed="81"/>
            <rFont val="Segoe UI"/>
            <family val="2"/>
          </rPr>
          <t>befallener</t>
        </r>
        <r>
          <rPr>
            <sz val="9"/>
            <color indexed="81"/>
            <rFont val="Segoe UI"/>
            <family val="2"/>
          </rPr>
          <t xml:space="preserve"> Flächenbestandteil vor Maßnahmendurchführung.
«[Nr.] 6.2 [der Extremwetter-RL]
Bei Maßnahmen, bei denen die Zuwendung als Festbetrag je Hektar gewährt wird, ist die Größe der Fläche mittels digitaler Karten (GPS oder einer anderen anerkannten Methode) nachvollziehbar zu ermitteln. 
[...] 
Darüber hinaus ist bei diesen Maßnahmen der Bestockungsgrad des befallenen Bestandesteils, sofern dieser unter 1,0 liegt, auf eine Stelle nach dem Komma zu ermitteln und bei der Berechnung des Zuschusses zu berücksichtigen.»
</t>
        </r>
      </text>
    </comment>
    <comment ref="C90" authorId="0" shapeId="0" xr:uid="{00000000-0006-0000-0000-00000A000000}">
      <text>
        <r>
          <rPr>
            <b/>
            <sz val="9"/>
            <color indexed="81"/>
            <rFont val="Segoe UI"/>
            <family val="2"/>
          </rPr>
          <t xml:space="preserve">Anmerkung: 
</t>
        </r>
        <r>
          <rPr>
            <sz val="9"/>
            <color indexed="81"/>
            <rFont val="Segoe UI"/>
            <family val="2"/>
          </rPr>
          <t xml:space="preserve">
«Förderfähig sind folgende Maßnahmen zur bestandes- und bodenschonenden Räumung und Vorbereitung von durch Extremwetterereignisse und deren Folgen geschädigten Flächen.
[...]
2.1.3
Entnahme von Kalamitätsholz (Laub-und Nadelholz) zur Beseitigung von resultierenden Gefahren an öffentlichen Straßen, Schienenwegen sowie Bebauung,
2.1.3.1
abgesicherte Entnahme von Kalamitätsholz (Laub- und Nadelholz) zur Beseitigung von re-sultierenden Gefahren an öffentlichen Straßen, Schienenwegen und Bebauung»</t>
        </r>
      </text>
    </comment>
    <comment ref="F90" authorId="2" shapeId="0" xr:uid="{00000000-0006-0000-0000-00000B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Antrag</t>
        </r>
        <r>
          <rPr>
            <sz val="8"/>
            <color indexed="81"/>
            <rFont val="Tahoma"/>
            <family val="2"/>
          </rPr>
          <t xml:space="preserve"> eingeben </t>
        </r>
      </text>
    </comment>
    <comment ref="H90" authorId="1" shapeId="0" xr:uid="{00000000-0006-0000-0000-00000C000000}">
      <text>
        <r>
          <rPr>
            <b/>
            <sz val="9"/>
            <color indexed="81"/>
            <rFont val="Segoe UI"/>
            <family val="2"/>
          </rPr>
          <t xml:space="preserve">Anmerkung:
</t>
        </r>
        <r>
          <rPr>
            <sz val="9"/>
            <color indexed="81"/>
            <rFont val="Segoe UI"/>
            <family val="2"/>
          </rPr>
          <t xml:space="preserve">fm aufgearbeitete Menge Rundholz
</t>
        </r>
      </text>
    </comment>
    <comment ref="I90" authorId="2" shapeId="0" xr:uid="{00000000-0006-0000-0000-00000D000000}">
      <text>
        <r>
          <rPr>
            <b/>
            <sz val="8"/>
            <color indexed="81"/>
            <rFont val="Tahoma"/>
            <family val="2"/>
          </rPr>
          <t>Anmerkung:</t>
        </r>
        <r>
          <rPr>
            <sz val="8"/>
            <color indexed="81"/>
            <rFont val="Tahoma"/>
            <family val="2"/>
          </rPr>
          <t xml:space="preserve">
Förderbetrag = 
8 EUR je Festmeter
aufgearbeitetes Rundholz</t>
        </r>
      </text>
    </comment>
    <comment ref="C92" authorId="0" shapeId="0" xr:uid="{00000000-0006-0000-0000-00000E000000}">
      <text>
        <r>
          <rPr>
            <b/>
            <sz val="9"/>
            <color indexed="81"/>
            <rFont val="Segoe UI"/>
            <family val="2"/>
          </rPr>
          <t xml:space="preserve">Anmerkung: 
</t>
        </r>
        <r>
          <rPr>
            <sz val="9"/>
            <color indexed="81"/>
            <rFont val="Segoe UI"/>
            <family val="2"/>
          </rPr>
          <t xml:space="preserve">
«Förderfähig sind folgende Maßnahmen zur bestandes- und bodenschonenden Räumung und Vorbereitung von durch Extremwetterereignisse und deren Folgen geschädigten Flächen.
[...] 2.1.3
Entnahme von Kalamitätsholz (Laub-und Nadelholz) zur Beseitigung von resultierenden Gefahren an öffentlichen Straßen, Schienenwegen sowie Bebauung,
[...] 2.1.3.2
Ausgaben für die forstfachliche Vorbereitung, Leitung und Koordinierung der Maßnahmen, die im Rahmen einer vertraglichen Vereinbarung mit qualifizierten Unternehmen entstehen.»</t>
        </r>
      </text>
    </comment>
    <comment ref="F92" authorId="2" shapeId="0" xr:uid="{00000000-0006-0000-0000-00000F000000}">
      <text>
        <r>
          <rPr>
            <b/>
            <sz val="8"/>
            <color indexed="81"/>
            <rFont val="Tahoma"/>
            <family val="2"/>
          </rPr>
          <t>Anmerkung:</t>
        </r>
        <r>
          <rPr>
            <sz val="8"/>
            <color indexed="81"/>
            <rFont val="Tahoma"/>
            <family val="2"/>
          </rPr>
          <t xml:space="preserve">
tatsächliche Ausgaben </t>
        </r>
        <r>
          <rPr>
            <u/>
            <sz val="8"/>
            <color indexed="81"/>
            <rFont val="Tahoma"/>
            <family val="2"/>
          </rPr>
          <t>laut Antrag</t>
        </r>
        <r>
          <rPr>
            <sz val="8"/>
            <color indexed="81"/>
            <rFont val="Tahoma"/>
            <family val="2"/>
          </rPr>
          <t xml:space="preserve"> eingeben </t>
        </r>
      </text>
    </comment>
    <comment ref="I92" authorId="2" shapeId="0" xr:uid="{00000000-0006-0000-0000-000010000000}">
      <text>
        <r>
          <rPr>
            <b/>
            <sz val="8"/>
            <color indexed="81"/>
            <rFont val="Tahoma"/>
            <family val="2"/>
          </rPr>
          <t xml:space="preserve">Anmerkung:
</t>
        </r>
        <r>
          <rPr>
            <sz val="8"/>
            <color indexed="81"/>
            <rFont val="Tahoma"/>
            <family val="2"/>
          </rPr>
          <t xml:space="preserve">
Förderbetrag = 80 % der zuwendungsfähigen Ausgaben
(Umsatzsteuer nicht zuwendungsfähig)
wegen Nr. 5.4 Ex-RL keine Förderhöchstgrenze</t>
        </r>
      </text>
    </comment>
    <comment ref="C94" authorId="0" shapeId="0" xr:uid="{00000000-0006-0000-0000-000011000000}">
      <text>
        <r>
          <rPr>
            <b/>
            <sz val="9"/>
            <color indexed="81"/>
            <rFont val="Segoe UI"/>
            <family val="2"/>
          </rPr>
          <t xml:space="preserve">Anmerkung: 
</t>
        </r>
        <r>
          <rPr>
            <sz val="9"/>
            <color indexed="81"/>
            <rFont val="Segoe UI"/>
            <family val="2"/>
          </rPr>
          <t xml:space="preserve">
«Förderfähig sind folgende Maßnahmen zur bestandes- und bodenschonenden Räumung und Vorbereitung von durch Extremwetterereignisse und deren Folgen geschädigten Flächen.
[...] 2.1.3
Entnahme von Kalamitätsholz (Laub-und Nadelholz) zur Beseitigung von resultierenden Gefahren an öffentlichen Straßen, Schienenwegen sowie Bebauung,
[...] 2.1.3.3
Ausgaben für die Einrichtung erforderlicher Baustellenabsicherungen für den Zeitraum der Hiebsmaßnahmen (Signalanlagen, Verkehrszeichen).»</t>
        </r>
      </text>
    </comment>
    <comment ref="F94" authorId="2" shapeId="0" xr:uid="{00000000-0006-0000-0000-000012000000}">
      <text>
        <r>
          <rPr>
            <b/>
            <sz val="8"/>
            <color indexed="81"/>
            <rFont val="Tahoma"/>
            <family val="2"/>
          </rPr>
          <t>Anmerkung:</t>
        </r>
        <r>
          <rPr>
            <sz val="8"/>
            <color indexed="81"/>
            <rFont val="Tahoma"/>
            <family val="2"/>
          </rPr>
          <t xml:space="preserve">
tatsächliche Ausgaben </t>
        </r>
        <r>
          <rPr>
            <u/>
            <sz val="8"/>
            <color indexed="81"/>
            <rFont val="Tahoma"/>
            <family val="2"/>
          </rPr>
          <t>laut Antrag</t>
        </r>
        <r>
          <rPr>
            <sz val="8"/>
            <color indexed="81"/>
            <rFont val="Tahoma"/>
            <family val="2"/>
          </rPr>
          <t xml:space="preserve"> eingeben </t>
        </r>
      </text>
    </comment>
    <comment ref="I94" authorId="2" shapeId="0" xr:uid="{00000000-0006-0000-0000-000013000000}">
      <text>
        <r>
          <rPr>
            <b/>
            <sz val="8"/>
            <color indexed="81"/>
            <rFont val="Tahoma"/>
            <family val="2"/>
          </rPr>
          <t xml:space="preserve">Anmerkung:
</t>
        </r>
        <r>
          <rPr>
            <sz val="8"/>
            <color indexed="81"/>
            <rFont val="Tahoma"/>
            <family val="2"/>
          </rPr>
          <t xml:space="preserve">
Förderbetrag = 80 % der zuwendungsfähigen Ausgaben
(Umsatzsteuer nicht zuwendungsfähig)
wegen Nr. 5.4 Ex-RL keine Förderhöchstgrenze</t>
        </r>
      </text>
    </comment>
    <comment ref="C113" authorId="0" shapeId="0" xr:uid="{00000000-0006-0000-0000-000014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 Förderfähig sind folgende Waldschutzmaßnahmen sowie Ausgaben für den Kauf von geeigneten Sachmitteln für
2.2.1 - die Überwachung, Vorbeugung und insektizidfreie Bekämpfung von Schadorganismen mit Lockstoffen und andere Maßnahmen des integrierten insektizidfreien Pflanzenschutzes ...»
</t>
        </r>
      </text>
    </comment>
    <comment ref="F113" authorId="2" shapeId="0" xr:uid="{00000000-0006-0000-0000-000015000000}">
      <text>
        <r>
          <rPr>
            <b/>
            <sz val="8"/>
            <color indexed="81"/>
            <rFont val="Tahoma"/>
            <family val="2"/>
          </rPr>
          <t>Anmerkung:</t>
        </r>
        <r>
          <rPr>
            <sz val="8"/>
            <color indexed="81"/>
            <rFont val="Tahoma"/>
            <family val="2"/>
          </rPr>
          <t xml:space="preserve">
tatsächliche Ausgaben </t>
        </r>
        <r>
          <rPr>
            <u/>
            <sz val="8"/>
            <color indexed="81"/>
            <rFont val="Tahoma"/>
            <family val="2"/>
          </rPr>
          <t>laut Antrag</t>
        </r>
        <r>
          <rPr>
            <sz val="8"/>
            <color indexed="81"/>
            <rFont val="Tahoma"/>
            <family val="2"/>
          </rPr>
          <t xml:space="preserve"> eingeben </t>
        </r>
      </text>
    </comment>
    <comment ref="I113" authorId="2" shapeId="0" xr:uid="{00000000-0006-0000-0000-000016000000}">
      <text>
        <r>
          <rPr>
            <b/>
            <sz val="8"/>
            <color indexed="81"/>
            <rFont val="Tahoma"/>
            <family val="2"/>
          </rPr>
          <t xml:space="preserve">Anmerkung:
</t>
        </r>
        <r>
          <rPr>
            <sz val="8"/>
            <color indexed="81"/>
            <rFont val="Tahoma"/>
            <family val="2"/>
          </rPr>
          <t xml:space="preserve">
Förderbetrag = 80 % der zuwendungsfähigen Ausgaben
(Umsatzsteuer nicht zuwendungsfähig)</t>
        </r>
      </text>
    </comment>
    <comment ref="C115" authorId="0" shapeId="0" xr:uid="{00000000-0006-0000-0000-000017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 Förderfähig sind folgende Waldschutzmaßnahmen sowie Ausgaben für den Kauf von geeigneten Sachmitteln für
[...]
2.2.3 - die Zerkleinerung oder Beseitigung von bruttauglichem oder befallenem, auf der Rückegasse oder am Weg vorkonzentriertem Schwach- und Restholz sowie Reisig durch Hacken oder Mulchen auf der Rückegasse oder am Weg, so dass die Bruttauglichkeit soweit herabgesetzt wird, dass Gefährdungen von diesem Material nicht mehr ausgehen oder nicht entstehen können, ...»
</t>
        </r>
      </text>
    </comment>
    <comment ref="F115" authorId="2" shapeId="0" xr:uid="{00000000-0006-0000-0000-000018000000}">
      <text>
        <r>
          <rPr>
            <b/>
            <sz val="8"/>
            <color indexed="81"/>
            <rFont val="Tahoma"/>
            <family val="2"/>
          </rPr>
          <t xml:space="preserve">Anmerkung:
</t>
        </r>
        <r>
          <rPr>
            <sz val="8"/>
            <color indexed="81"/>
            <rFont val="Tahoma"/>
            <family val="2"/>
          </rPr>
          <t xml:space="preserve">
tatsächliche Fläche in ha </t>
        </r>
        <r>
          <rPr>
            <u/>
            <sz val="8"/>
            <color indexed="81"/>
            <rFont val="Tahoma"/>
            <family val="2"/>
          </rPr>
          <t>laut Antrag</t>
        </r>
        <r>
          <rPr>
            <sz val="8"/>
            <color indexed="81"/>
            <rFont val="Tahoma"/>
            <family val="2"/>
          </rPr>
          <t xml:space="preserve"> eingeben </t>
        </r>
      </text>
    </comment>
    <comment ref="I117" authorId="2" shapeId="0" xr:uid="{00000000-0006-0000-0000-000019000000}">
      <text>
        <r>
          <rPr>
            <b/>
            <sz val="8"/>
            <color indexed="81"/>
            <rFont val="Tahoma"/>
            <family val="2"/>
          </rPr>
          <t>Anmerkung:</t>
        </r>
        <r>
          <rPr>
            <sz val="8"/>
            <color indexed="81"/>
            <rFont val="Tahoma"/>
            <family val="2"/>
          </rPr>
          <t xml:space="preserve">
Zwischenergebnis Förderbetrag = 1000 EUR je ha befallener Fläche
mal Bestockungsgrad
</t>
        </r>
      </text>
    </comment>
    <comment ref="C121" authorId="0" shapeId="0" xr:uid="{00000000-0006-0000-0000-00001A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 Förderfähig sind folgende Waldschutzmaßnahmen sowie Ausgaben für den Kauf von geeigneten Sachmitteln für
[...]
2.2.4 - das maschinelle Entrinden von Rundholz ...»
</t>
        </r>
      </text>
    </comment>
    <comment ref="F121" authorId="2" shapeId="0" xr:uid="{00000000-0006-0000-0000-00001B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Antrag</t>
        </r>
        <r>
          <rPr>
            <sz val="8"/>
            <color indexed="81"/>
            <rFont val="Tahoma"/>
            <family val="2"/>
          </rPr>
          <t xml:space="preserve"> eingeben </t>
        </r>
      </text>
    </comment>
    <comment ref="H121" authorId="1" shapeId="0" xr:uid="{00000000-0006-0000-0000-00001C000000}">
      <text>
        <r>
          <rPr>
            <b/>
            <sz val="9"/>
            <color indexed="81"/>
            <rFont val="Segoe UI"/>
            <family val="2"/>
          </rPr>
          <t xml:space="preserve">Anmerkung:
</t>
        </r>
        <r>
          <rPr>
            <sz val="9"/>
            <color indexed="81"/>
            <rFont val="Segoe UI"/>
            <family val="2"/>
          </rPr>
          <t xml:space="preserve">fm entrindete Menge Rundholz
</t>
        </r>
      </text>
    </comment>
    <comment ref="I121" authorId="2" shapeId="0" xr:uid="{00000000-0006-0000-0000-00001D000000}">
      <text>
        <r>
          <rPr>
            <b/>
            <sz val="8"/>
            <color indexed="81"/>
            <rFont val="Tahoma"/>
            <family val="2"/>
          </rPr>
          <t>Anmerkung:</t>
        </r>
        <r>
          <rPr>
            <sz val="8"/>
            <color indexed="81"/>
            <rFont val="Tahoma"/>
            <family val="2"/>
          </rPr>
          <t xml:space="preserve">
Förderbetrag = 
5 EUR je Festmeter
aufgearbeitetes Rundholz</t>
        </r>
      </text>
    </comment>
    <comment ref="C123" authorId="0" shapeId="0" xr:uid="{00000000-0006-0000-0000-00001E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Förderfähig sind folgende Waldschutzmaßnahmen sowie Ausgaben für den Kauf von geeigneten Sachmitteln für
[...]
2.2.5 - den Transport von Rundholz in Rinde auf Lagerplätze.»
</t>
        </r>
      </text>
    </comment>
    <comment ref="F123" authorId="2" shapeId="0" xr:uid="{00000000-0006-0000-0000-00001F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Antrag</t>
        </r>
        <r>
          <rPr>
            <sz val="8"/>
            <color indexed="81"/>
            <rFont val="Tahoma"/>
            <family val="2"/>
          </rPr>
          <t xml:space="preserve"> eingeben </t>
        </r>
      </text>
    </comment>
    <comment ref="H123" authorId="1" shapeId="0" xr:uid="{00000000-0006-0000-0000-000020000000}">
      <text>
        <r>
          <rPr>
            <b/>
            <sz val="9"/>
            <color indexed="81"/>
            <rFont val="Segoe UI"/>
            <family val="2"/>
          </rPr>
          <t xml:space="preserve">Anmerkung:
</t>
        </r>
        <r>
          <rPr>
            <sz val="9"/>
            <color indexed="81"/>
            <rFont val="Segoe UI"/>
            <family val="2"/>
          </rPr>
          <t xml:space="preserve">fm transportierte Menge Rundholz
</t>
        </r>
      </text>
    </comment>
    <comment ref="I123" authorId="2" shapeId="0" xr:uid="{00000000-0006-0000-0000-000021000000}">
      <text>
        <r>
          <rPr>
            <b/>
            <sz val="8"/>
            <color indexed="81"/>
            <rFont val="Tahoma"/>
            <family val="2"/>
          </rPr>
          <t>Anmerkung:</t>
        </r>
        <r>
          <rPr>
            <sz val="8"/>
            <color indexed="81"/>
            <rFont val="Tahoma"/>
            <family val="2"/>
          </rPr>
          <t xml:space="preserve">
Förderbetrag = 
4 EUR je Festmeter
aufgearbeitetes Rundholz</t>
        </r>
      </text>
    </comment>
    <comment ref="C125" authorId="0" shapeId="0" xr:uid="{00000000-0006-0000-0000-000022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2.2.6 - der Einsatz von geschulten Hilfskräften zum Auffinden und zur Dokumentation von Borkenkäfer-Befallsherden.»
[...]
Nr. 6.3 - zur Einstellung der Hilfskräfte
</t>
        </r>
      </text>
    </comment>
    <comment ref="F125" authorId="2" shapeId="0" xr:uid="{00000000-0006-0000-0000-000023000000}">
      <text>
        <r>
          <rPr>
            <b/>
            <sz val="8"/>
            <color indexed="81"/>
            <rFont val="Tahoma"/>
            <family val="2"/>
          </rPr>
          <t xml:space="preserve">Anmerkung:
</t>
        </r>
        <r>
          <rPr>
            <sz val="8"/>
            <color indexed="81"/>
            <rFont val="Tahoma"/>
            <family val="2"/>
          </rPr>
          <t xml:space="preserve">
tatsächliche Arbeitsstunden laut Antrag eningeben</t>
        </r>
      </text>
    </comment>
    <comment ref="I125" authorId="2" shapeId="0" xr:uid="{00000000-0006-0000-0000-000024000000}">
      <text>
        <r>
          <rPr>
            <b/>
            <sz val="8"/>
            <color indexed="81"/>
            <rFont val="Tahoma"/>
            <family val="2"/>
          </rPr>
          <t>Anmerkung:</t>
        </r>
        <r>
          <rPr>
            <sz val="8"/>
            <color indexed="81"/>
            <rFont val="Tahoma"/>
            <family val="2"/>
          </rPr>
          <t xml:space="preserve">
Förderbetrag = 
12 EUR je
Arbeitsstunde</t>
        </r>
      </text>
    </comment>
    <comment ref="B130" authorId="0" shapeId="0" xr:uid="{00000000-0006-0000-0000-000025000000}">
      <text>
        <r>
          <rPr>
            <b/>
            <sz val="9"/>
            <color indexed="81"/>
            <rFont val="Segoe UI"/>
            <family val="2"/>
          </rPr>
          <t>Richtlinien d. MULNV v. 23.05.2019: 
«</t>
        </r>
        <r>
          <rPr>
            <sz val="9"/>
            <color indexed="81"/>
            <rFont val="Segoe UI"/>
            <family val="2"/>
          </rPr>
          <t>2.3 / Förderung von Holzlagerplätzen / Förderfähig ist die Anlage von 
Nass-und Trockenlagern zur Einlagerung von Nadelkalamitätsholz in Rinde. 
Förderfähig sind Ausgaben 
2.3.1 / a) zur Errichtung der Lagerplätze einschließlich einer Zufahrt, 
           b) den Kauf von notwendigen und geeigneten Sachmitteln, 
           c) die Miete bzw. Pacht von geeigneten Flächen für die Dauer
               von höchstens fünf Jahren,
           d) die Unterhaltung und den Betrieb der Lagerplätze für die 
               Dauer von höchstens fünf Jahren.»</t>
        </r>
      </text>
    </comment>
    <comment ref="F130" authorId="2" shapeId="0" xr:uid="{00000000-0006-0000-0000-000026000000}">
      <text>
        <r>
          <rPr>
            <b/>
            <sz val="8"/>
            <color indexed="81"/>
            <rFont val="Tahoma"/>
            <family val="2"/>
          </rPr>
          <t xml:space="preserve">Anmerkung:
</t>
        </r>
        <r>
          <rPr>
            <sz val="8"/>
            <color indexed="81"/>
            <rFont val="Tahoma"/>
            <family val="2"/>
          </rPr>
          <t xml:space="preserve">
tatsächliche Ausgaben </t>
        </r>
        <r>
          <rPr>
            <u/>
            <sz val="8"/>
            <color indexed="81"/>
            <rFont val="Tahoma"/>
            <family val="2"/>
          </rPr>
          <t>laut Antrag</t>
        </r>
        <r>
          <rPr>
            <sz val="8"/>
            <color indexed="81"/>
            <rFont val="Tahoma"/>
            <family val="2"/>
          </rPr>
          <t xml:space="preserve"> eingeben </t>
        </r>
      </text>
    </comment>
    <comment ref="I130" authorId="2" shapeId="0" xr:uid="{00000000-0006-0000-0000-000027000000}">
      <text>
        <r>
          <rPr>
            <b/>
            <sz val="8"/>
            <color indexed="81"/>
            <rFont val="Tahoma"/>
            <family val="2"/>
          </rPr>
          <t xml:space="preserve">Anmerkung:
</t>
        </r>
        <r>
          <rPr>
            <sz val="8"/>
            <color indexed="81"/>
            <rFont val="Tahoma"/>
            <family val="2"/>
          </rPr>
          <t xml:space="preserve">
Förderbetrag = 80 % der zuwendungsfähigen Ausgaben
(Umsatzsteuer nicht zuwendungsfähig)
wegen Nr. 5.4 Ex-RL keine Förderhöchstgrenze</t>
        </r>
      </text>
    </comment>
    <comment ref="B139" authorId="0" shapeId="0" xr:uid="{00000000-0006-0000-0000-000028000000}">
      <text>
        <r>
          <rPr>
            <b/>
            <sz val="9"/>
            <color indexed="81"/>
            <rFont val="Segoe UI"/>
            <family val="2"/>
          </rPr>
          <t xml:space="preserve">Nr. 2.4.1.1
</t>
        </r>
        <r>
          <rPr>
            <sz val="8"/>
            <color indexed="81"/>
            <rFont val="Segoe UI"/>
            <family val="2"/>
          </rPr>
          <t>«Vorarbeiten wie standörtliche Untersuchungen, einschließlich der auswertung digitaler Daten und Bodenproben, naturschutzbezogener Untersuchungen … »</t>
        </r>
        <r>
          <rPr>
            <sz val="9"/>
            <color indexed="81"/>
            <rFont val="Segoe UI"/>
            <family val="2"/>
          </rPr>
          <t xml:space="preserve">
</t>
        </r>
      </text>
    </comment>
    <comment ref="F141" authorId="2" shapeId="0" xr:uid="{00000000-0006-0000-0000-000029000000}">
      <text>
        <r>
          <rPr>
            <b/>
            <sz val="8"/>
            <color indexed="81"/>
            <rFont val="Tahoma"/>
            <family val="2"/>
          </rPr>
          <t xml:space="preserve">Anmerkung:
</t>
        </r>
        <r>
          <rPr>
            <sz val="8"/>
            <color indexed="81"/>
            <rFont val="Tahoma"/>
            <family val="2"/>
          </rPr>
          <t xml:space="preserve">
tatsächliche Ausgaben </t>
        </r>
        <r>
          <rPr>
            <u/>
            <sz val="8"/>
            <color indexed="81"/>
            <rFont val="Tahoma"/>
            <family val="2"/>
          </rPr>
          <t>laut Antrag</t>
        </r>
        <r>
          <rPr>
            <sz val="8"/>
            <color indexed="81"/>
            <rFont val="Tahoma"/>
            <family val="2"/>
          </rPr>
          <t xml:space="preserve"> eingeben </t>
        </r>
      </text>
    </comment>
    <comment ref="I141" authorId="2" shapeId="0" xr:uid="{00000000-0006-0000-0000-00002A000000}">
      <text>
        <r>
          <rPr>
            <b/>
            <sz val="8"/>
            <color indexed="81"/>
            <rFont val="Tahoma"/>
            <family val="2"/>
          </rPr>
          <t xml:space="preserve">Anmerkung:
Nr. 5.4 der Ex-RL:
</t>
        </r>
        <r>
          <rPr>
            <sz val="8"/>
            <color indexed="81"/>
            <rFont val="Tahoma"/>
            <family val="2"/>
          </rPr>
          <t xml:space="preserve">
Förderbetrag = 80 % , bei Kleinprivatwald &lt; 20 ha = 90 % der zuwendungsfähigen Ausgaben
(Umsatzsteuer nicht zuwendungsfähig)</t>
        </r>
      </text>
    </comment>
    <comment ref="B146" authorId="0" shapeId="0" xr:uid="{00000000-0006-0000-0000-00002B000000}">
      <text>
        <r>
          <rPr>
            <b/>
            <sz val="9"/>
            <color indexed="81"/>
            <rFont val="Segoe UI"/>
            <family val="2"/>
          </rPr>
          <t xml:space="preserve">Nr. 2.4.1.2 
</t>
        </r>
        <r>
          <rPr>
            <sz val="8"/>
            <color indexed="81"/>
            <rFont val="Segoe UI"/>
            <family val="2"/>
          </rPr>
          <t>«(…) forstfachliche Stellungnahmen und Planungen zur Bestandesbegründung sowie Leitung und Koordinierung  von Wiederbewaldungen, die gefördert werden nach Nummer 2.4.3 [der Ex-RL] »</t>
        </r>
      </text>
    </comment>
    <comment ref="F148" authorId="2" shapeId="0" xr:uid="{00000000-0006-0000-0000-00002C000000}">
      <text>
        <r>
          <rPr>
            <b/>
            <sz val="8"/>
            <color indexed="81"/>
            <rFont val="Tahoma"/>
            <family val="2"/>
          </rPr>
          <t xml:space="preserve">Anmerkung:
Nr. 5.4 der Ex-RL:
</t>
        </r>
        <r>
          <rPr>
            <sz val="8"/>
            <color indexed="81"/>
            <rFont val="Tahoma"/>
            <family val="2"/>
          </rPr>
          <t xml:space="preserve">
Förderbetrag = 200 EUR je ha 
(bzw. 400 EUR je ha) Wiederbewaldungsfläche,
mindestens aber 200 EUR
(bzw. 400 EUR)</t>
        </r>
      </text>
    </comment>
    <comment ref="B163" authorId="3" shapeId="0" xr:uid="{00000000-0006-0000-0000-00002D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64" authorId="3" shapeId="0" xr:uid="{00000000-0006-0000-0000-00002E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65" authorId="3" shapeId="0" xr:uid="{00000000-0006-0000-0000-00002F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66" authorId="3" shapeId="0" xr:uid="{00000000-0006-0000-0000-000030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67" authorId="3" shapeId="0" xr:uid="{00000000-0006-0000-0000-000031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68" authorId="3" shapeId="0" xr:uid="{00000000-0006-0000-0000-000032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69" authorId="3" shapeId="0" xr:uid="{00000000-0006-0000-0000-000033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88" authorId="3" shapeId="0" xr:uid="{00000000-0006-0000-0000-000034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89" authorId="3" shapeId="0" xr:uid="{00000000-0006-0000-0000-000035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90" authorId="3" shapeId="0" xr:uid="{00000000-0006-0000-0000-000036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91" authorId="3" shapeId="0" xr:uid="{00000000-0006-0000-0000-000037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92" authorId="3" shapeId="0" xr:uid="{00000000-0006-0000-0000-000038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93" authorId="3" shapeId="0" xr:uid="{00000000-0006-0000-0000-000039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94" authorId="3" shapeId="0" xr:uid="{00000000-0006-0000-0000-00003A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E224" authorId="3" shapeId="0" xr:uid="{00000000-0006-0000-0000-00003B000000}">
      <text>
        <r>
          <rPr>
            <sz val="8"/>
            <color indexed="81"/>
            <rFont val="Tahoma"/>
            <family val="2"/>
          </rPr>
          <t>Belege sind beizufügen!</t>
        </r>
      </text>
    </comment>
    <comment ref="E226" authorId="0" shapeId="0" xr:uid="{00000000-0006-0000-0000-00003C000000}">
      <text>
        <r>
          <rPr>
            <b/>
            <sz val="8"/>
            <color indexed="81"/>
            <rFont val="Tahoma"/>
            <family val="2"/>
          </rPr>
          <t>Anmerkung:</t>
        </r>
        <r>
          <rPr>
            <sz val="8"/>
            <color indexed="81"/>
            <rFont val="Tahoma"/>
            <family val="2"/>
          </rPr>
          <t xml:space="preserve">
gemeint ist nicht, welche Baumarten hinausgepflegt werden und verschwinden; gemeint ist statt dessen, welche Baumarten bleiben und zur Geltung kommen</t>
        </r>
      </text>
    </comment>
    <comment ref="E240" authorId="0" shapeId="0" xr:uid="{00000000-0006-0000-0000-00003D000000}">
      <text>
        <r>
          <rPr>
            <b/>
            <sz val="8"/>
            <color indexed="81"/>
            <rFont val="Tahoma"/>
            <family val="2"/>
          </rPr>
          <t xml:space="preserve">Anmerkung:
</t>
        </r>
        <r>
          <rPr>
            <sz val="8"/>
            <color indexed="81"/>
            <rFont val="Tahoma"/>
            <family val="2"/>
          </rPr>
          <t xml:space="preserve">
Nr. 2.1.2.5: «Jungbestandspflege in Naturverjüngungen (förderfähige Baumarten gemäß Anlage 1 und Birke) und in zuvor geförderten oder förderfähigen Kulturen bis zu einem Alter von 15 Jahren mit dem Ziel, diese</t>
        </r>
        <r>
          <rPr>
            <u/>
            <sz val="8"/>
            <color indexed="81"/>
            <rFont val="Tahoma"/>
            <family val="2"/>
          </rPr>
          <t xml:space="preserve"> an Standort und Bestockungsziel</t>
        </r>
        <r>
          <rPr>
            <sz val="8"/>
            <color indexed="81"/>
            <rFont val="Tahoma"/>
            <family val="2"/>
          </rPr>
          <t xml:space="preserve"> anzupassen. Es ist nur ein Eingriff förderfähig.»
Nr. 3.1.2.5: «Jungbestandspflege in Naturverjüngungen (förderfähige Baumarten gemäß Anlage 1 und Birke) und in  zuvor geförderten oder förderfähigen Kulturen bis zu einem Alter von 15 Jahren mit dem Ziel, diese </t>
        </r>
        <r>
          <rPr>
            <u/>
            <sz val="8"/>
            <color indexed="81"/>
            <rFont val="Tahoma"/>
            <family val="2"/>
          </rPr>
          <t>an Standort und Bestockungsziel</t>
        </r>
        <r>
          <rPr>
            <sz val="8"/>
            <color indexed="81"/>
            <rFont val="Tahoma"/>
            <family val="2"/>
          </rPr>
          <t xml:space="preserve"> anzupassen. Es ist nur ein Eingriff zuwendungsfähig.» - (vgl. auch: «Schutzgebietsziele» aus der alten Fsg. der Pr-RL)
</t>
        </r>
      </text>
    </comment>
    <comment ref="B256" authorId="0" shapeId="0" xr:uid="{00000000-0006-0000-0000-00003E000000}">
      <text>
        <r>
          <rPr>
            <b/>
            <sz val="9"/>
            <color indexed="81"/>
            <rFont val="Segoe UI"/>
            <family val="2"/>
          </rPr>
          <t>Anmerkung:</t>
        </r>
        <r>
          <rPr>
            <sz val="9"/>
            <color indexed="81"/>
            <rFont val="Segoe UI"/>
            <family val="2"/>
          </rPr>
          <t xml:space="preserve">
Nr. 7.3 Pr-RL:
«</t>
        </r>
        <r>
          <rPr>
            <b/>
            <sz val="9"/>
            <color indexed="81"/>
            <rFont val="Segoe UI"/>
            <family val="2"/>
          </rPr>
          <t>Bagatellgrenzen</t>
        </r>
        <r>
          <rPr>
            <sz val="9"/>
            <color indexed="81"/>
            <rFont val="Segoe UI"/>
            <family val="2"/>
          </rPr>
          <t xml:space="preserve">
- 2 500 Euro bei Maßnahmen nach dem Förderbereich 5 (Wegebau),
- 1 000 Euro für den gesamten Bewilligungszeitraum für Einkommensverlustprämien nach dem Förderbereich 4 (Erstaufforstung),
- 500 Euro bei allen übrigen Maßnahmen.
Mehrere Maßnahmen [...] können in einem Antrag zusammengefasst werden. Die Bagatellgrenze bezieht sich dann auf den Gesamtförderbetrag aller Einzelmaßnahmen ausgenommen der Einkommensverlustprämie bei dem Förderbereich 4.
Die Bagatellgrenze gilt nicht für die Bodenbeprobungen in Zusammenhang mit Bodenschutzkalkungen (Nummer 2.1.1).» 
Nr. 6.3 Kö-RL: (...)</t>
        </r>
      </text>
    </comment>
    <comment ref="D261" authorId="0" shapeId="0" xr:uid="{00000000-0006-0000-0000-00003F000000}">
      <text>
        <r>
          <rPr>
            <b/>
            <sz val="9"/>
            <color indexed="81"/>
            <rFont val="Segoe UI"/>
            <family val="2"/>
          </rPr>
          <t xml:space="preserve">Anmerkung:
Anlage mit Fördersätzen:
</t>
        </r>
        <r>
          <rPr>
            <sz val="9"/>
            <color indexed="81"/>
            <rFont val="Segoe UI"/>
            <family val="2"/>
          </rPr>
          <t>« Streichmittel, Drahthosen, Schutz-, Wuchs- und Netzhüllen …»</t>
        </r>
      </text>
    </comment>
    <comment ref="H261" authorId="0" shapeId="0" xr:uid="{00000000-0006-0000-0000-000040000000}">
      <text>
        <r>
          <rPr>
            <b/>
            <sz val="9"/>
            <color indexed="81"/>
            <rFont val="Segoe UI"/>
            <family val="2"/>
          </rPr>
          <t xml:space="preserve">Anmerkung:
</t>
        </r>
        <r>
          <rPr>
            <sz val="9"/>
            <color indexed="81"/>
            <rFont val="Segoe UI"/>
            <family val="2"/>
          </rPr>
          <t>laut Anlage mit Fördersätzen 
« 1,90 EUR je 10 Stück» - die Formel in dieser Zelle rechnet mit 0,19 EUR /St.</t>
        </r>
      </text>
    </comment>
    <comment ref="D263" authorId="0" shapeId="0" xr:uid="{00000000-0006-0000-0000-000041000000}">
      <text>
        <r>
          <rPr>
            <b/>
            <sz val="9"/>
            <color indexed="81"/>
            <rFont val="Segoe UI"/>
            <family val="2"/>
          </rPr>
          <t xml:space="preserve">Anmerkung:
Anlage mit Fördersätzen:
</t>
        </r>
        <r>
          <rPr>
            <sz val="9"/>
            <color indexed="81"/>
            <rFont val="Segoe UI"/>
            <family val="2"/>
          </rPr>
          <t xml:space="preserve">« … Verbiss- 
schutzmanschetten »
</t>
        </r>
      </text>
    </comment>
    <comment ref="E272" authorId="0" shapeId="0" xr:uid="{00000000-0006-0000-0000-000042000000}">
      <text>
        <r>
          <rPr>
            <b/>
            <sz val="9"/>
            <color indexed="81"/>
            <rFont val="Segoe UI"/>
            <family val="2"/>
          </rPr>
          <t>Anmerkung:</t>
        </r>
        <r>
          <rPr>
            <sz val="9"/>
            <color indexed="81"/>
            <rFont val="Segoe UI"/>
            <family val="2"/>
          </rPr>
          <t xml:space="preserve">
je kg oder je Liter</t>
        </r>
      </text>
    </comment>
    <comment ref="D278" authorId="0" shapeId="0" xr:uid="{00000000-0006-0000-0000-000043000000}">
      <text>
        <r>
          <rPr>
            <b/>
            <sz val="9"/>
            <color indexed="81"/>
            <rFont val="Segoe UI"/>
            <family val="2"/>
          </rPr>
          <t>Amerkung:</t>
        </r>
        <r>
          <rPr>
            <sz val="9"/>
            <color indexed="81"/>
            <rFont val="Segoe UI"/>
            <family val="2"/>
          </rPr>
          <t xml:space="preserve">
Nr. 2.4.7.:  «Gatter in Naturverjüngungen, förderfähigen oder geförderten Kulturen, die nicht nach Nummer 2.4.3.2 oder 2.4.3.2 gefördert wurden ...»</t>
        </r>
      </text>
    </comment>
    <comment ref="E474" authorId="3" shapeId="0" xr:uid="{00000000-0006-0000-0000-000044000000}">
      <text>
        <r>
          <rPr>
            <b/>
            <sz val="8"/>
            <color indexed="81"/>
            <rFont val="Tahoma"/>
            <family val="2"/>
          </rPr>
          <t xml:space="preserve">Anmerkung:
</t>
        </r>
        <r>
          <rPr>
            <sz val="8"/>
            <color indexed="81"/>
            <rFont val="Tahoma"/>
            <family val="2"/>
          </rPr>
          <t xml:space="preserve">Ist der Antragsteller weder eine FBG noch eine privatrechtliche Einrichtung, dann kann die Angabe des Namens des Waldbesitzers entfallen.
Die Angabe zur Waldbesitzgröße ist in jedem Falle erforderlich.
</t>
        </r>
        <r>
          <rPr>
            <b/>
            <sz val="8"/>
            <color indexed="81"/>
            <rFont val="Tahoma"/>
            <family val="2"/>
          </rPr>
          <t xml:space="preserve">
Nr. 5.5 der Ex-RL:</t>
        </r>
        <r>
          <rPr>
            <sz val="8"/>
            <color indexed="81"/>
            <rFont val="Tahoma"/>
            <family val="2"/>
          </rPr>
          <t xml:space="preserve">
Bei Waldbesitz &lt; 20 ha beträgt die Förderung 90 %,
sonst 80 % der zuwendungsfähigen Ausgaben.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Heilken, Martin</author>
    <author>MAHE3600</author>
    <author>Schürmann, Heiko</author>
    <author>Ute Elberfeld</author>
  </authors>
  <commentList>
    <comment ref="B15" authorId="0" shapeId="0" xr:uid="{00000000-0006-0000-0100-000001000000}">
      <text>
        <r>
          <rPr>
            <sz val="9"/>
            <color indexed="81"/>
            <rFont val="Segoe UI"/>
            <family val="2"/>
          </rPr>
          <t xml:space="preserve">
Seit dem Erl. d. MULNV vom 23.02.2022 kann eine Förderung von Maßnahmen nach Nr. 2.1.1 oder 2.2.2 der Ex-RL (nur noch) «</t>
        </r>
        <r>
          <rPr>
            <sz val="9"/>
            <color indexed="81"/>
            <rFont val="Segoe UI"/>
            <family val="2"/>
          </rPr>
          <t xml:space="preserve"> in Ausnahmefällen erfolgen, wenn in besonderen Situationen aufgrund erhöhter Holzerntekosten, die durch die Lage des Nadelholzbestandes oder das Gelände begründet sind, nicht mit einem positiven erntekostenfreien Holzerlös gerechnet werden kann. Das kann unter anderem bei Hiebsmaßnahmen in steilem oder feuchtem bis nassem Gelände der Fall sein (z.B. Steilhänge, Moorränder, Bruchwälder). ... Bei Maßnahmen an Verkehrsween oder Bebauung ist eine </t>
        </r>
        <r>
          <rPr>
            <b/>
            <sz val="9"/>
            <color indexed="81"/>
            <rFont val="Segoe UI"/>
            <family val="2"/>
          </rPr>
          <t>Förderung nach [Nr.] 2.1.3 [der Ex-RL]</t>
        </r>
        <r>
          <rPr>
            <sz val="9"/>
            <color indexed="81"/>
            <rFont val="Segoe UI"/>
            <family val="2"/>
          </rPr>
          <t xml:space="preserve"> weiterhin ungeschränkt möglich. ... 
Die Förderung von Förderanträgen, für die der [VZM] gewährt wurde, ist auf der Grundlage des Erlasses vom 09.02.2022 weiterhin möglich. »</t>
        </r>
      </text>
    </comment>
    <comment ref="B18" authorId="0" shapeId="0" xr:uid="{00000000-0006-0000-0100-000002000000}">
      <text>
        <r>
          <rPr>
            <sz val="9"/>
            <color indexed="81"/>
            <rFont val="Segoe UI"/>
            <family val="2"/>
          </rPr>
          <t xml:space="preserve">
Seit dem Erl. d. MULNV vom 23.02.2022 kann eine Förderung von Maßnahmen nach Nr. 2.1.1 oder 2.2.2 der Ex-RL (nur noch) «</t>
        </r>
        <r>
          <rPr>
            <sz val="9"/>
            <color indexed="81"/>
            <rFont val="Segoe UI"/>
            <family val="2"/>
          </rPr>
          <t xml:space="preserve"> in Ausnahmefällen erfolgen, wenn in besonderen Situationen aufgrund erhöhter Holzerntekosten, die durch die Lage des Nadelholzbestandes oder das Gelände begründet sind, nicht mit einem positiven erntekostenfreien Holzerlös gerechnet werden kann. Das kann unter anderem bei Hiebsmaßnahmen in steilem oder feuchtem bis nassem Gelände der Fall sein (z.B. Steilhänge, Moorränder, Bruchwälder). ... Bei Maßnahmen an Verkehrsween oder Bebauung ist eine </t>
        </r>
        <r>
          <rPr>
            <b/>
            <sz val="9"/>
            <color indexed="81"/>
            <rFont val="Segoe UI"/>
            <family val="2"/>
          </rPr>
          <t>Förderung nach [Nr.] 2.1.3 [der Ex-RL]</t>
        </r>
        <r>
          <rPr>
            <sz val="9"/>
            <color indexed="81"/>
            <rFont val="Segoe UI"/>
            <family val="2"/>
          </rPr>
          <t xml:space="preserve"> weiterhin ungeschränkt möglich. ... 
Die Förderung von Förderanträgen, für die der [VZM] gewährt wurde, ist auf der Grundlage des Erlasses vom 09.02.2022 weiterhin möglich. »</t>
        </r>
      </text>
    </comment>
    <comment ref="B21" authorId="0" shapeId="0" xr:uid="{00000000-0006-0000-0100-000003000000}">
      <text>
        <r>
          <rPr>
            <sz val="9"/>
            <color indexed="81"/>
            <rFont val="Segoe UI"/>
            <family val="2"/>
          </rPr>
          <t xml:space="preserve">
Seit dem Erl. d. MULNV vom 23.02.2022 kann eine Förderung von Maßnahmen nach Nr. 2.1.1 oder 2.2.2 der Ex-RL (nur noch) «</t>
        </r>
        <r>
          <rPr>
            <sz val="9"/>
            <color indexed="81"/>
            <rFont val="Segoe UI"/>
            <family val="2"/>
          </rPr>
          <t xml:space="preserve"> in Ausnahmefällen erfolgen, wenn in besonderen Situationen aufgrund erhöhter Holzerntekosten, die durch die Lage des Nadelholzbestandes oder das Gelände begründet sind, nicht mit einem positiven erntekostenfreien Holzerlös gerechnet werden kann. Das kann unter anderem bei Hiebsmaßnahmen in steilem oder feuchtem bis nassem Gelände der Fall sein (z.B. Steilhänge, Moorränder, Bruchwälder). ... Bei Maßnahmen an Verkehrsween oder Bebauung ist eine </t>
        </r>
        <r>
          <rPr>
            <b/>
            <sz val="9"/>
            <color indexed="81"/>
            <rFont val="Segoe UI"/>
            <family val="2"/>
          </rPr>
          <t>Förderung nach [Nr.] 2.1.3 [der Ex-RL]</t>
        </r>
        <r>
          <rPr>
            <sz val="9"/>
            <color indexed="81"/>
            <rFont val="Segoe UI"/>
            <family val="2"/>
          </rPr>
          <t xml:space="preserve"> weiterhin ungeschränkt möglich. ... 
Die Förderung von Förderanträgen, für die der [VZM] gewährt wurde, ist auf der Grundlage des Erlasses vom 09.02.2022 weiterhin möglich. »</t>
        </r>
      </text>
    </comment>
    <comment ref="B24" authorId="0" shapeId="0" xr:uid="{00000000-0006-0000-0100-000004000000}">
      <text>
        <r>
          <rPr>
            <sz val="9"/>
            <color indexed="81"/>
            <rFont val="Segoe UI"/>
            <family val="2"/>
          </rPr>
          <t xml:space="preserve">
Seit dem Erl. d. MULNV vom 23.02.2022 kann eine Förderung von Maßnahmen nach Nr. 2.1.1 oder 2.2.2 der Ex-RL (nur noch) «</t>
        </r>
        <r>
          <rPr>
            <sz val="9"/>
            <color indexed="81"/>
            <rFont val="Segoe UI"/>
            <family val="2"/>
          </rPr>
          <t xml:space="preserve"> in Ausnahmefällen erfolgen, wenn in besonderen Situationen aufgrund erhöhter Holzerntekosten, die durch die Lage des Nadelholzbestandes oder das Gelände begründet sind, nicht mit einem positiven erntekostenfreien Holzerlös gerechnet werden kann. Das kann unter anderem bei Hiebsmaßnahmen in steilem oder feuchtem bis nassem Gelände der Fall sein (z.B. Steilhänge, Moorränder, Bruchwälder). ... Bei Maßnahmen an Verkehrsween oder Bebauung ist eine </t>
        </r>
        <r>
          <rPr>
            <b/>
            <sz val="9"/>
            <color indexed="81"/>
            <rFont val="Segoe UI"/>
            <family val="2"/>
          </rPr>
          <t>Förderung nach [Nr.] 2.1.3 [der Ex-RL]</t>
        </r>
        <r>
          <rPr>
            <sz val="9"/>
            <color indexed="81"/>
            <rFont val="Segoe UI"/>
            <family val="2"/>
          </rPr>
          <t xml:space="preserve"> weiterhin ungeschränkt möglich. ... 
Die Förderung von Förderanträgen, für die der [VZM] gewährt wurde, ist auf der Grundlage des Erlasses vom 09.02.2022 weiterhin möglich. »</t>
        </r>
      </text>
    </comment>
    <comment ref="C78" authorId="0" shapeId="0" xr:uid="{00000000-0006-0000-0100-000005000000}">
      <text>
        <r>
          <rPr>
            <b/>
            <sz val="9"/>
            <color indexed="81"/>
            <rFont val="Segoe UI"/>
            <family val="2"/>
          </rPr>
          <t xml:space="preserve">Anmerkung: 
</t>
        </r>
        <r>
          <rPr>
            <sz val="9"/>
            <color indexed="81"/>
            <rFont val="Segoe UI"/>
            <family val="2"/>
          </rPr>
          <t xml:space="preserve">
«Förderfähig sind folgende Maßnahmen zur bestandes- und bodenschonenden Räumung und Vorbereitung von durch Extremwetterereignisse und deren Folgen geschädigten Flächen.
[...]
2.1.2 
Flächenräumung mit Materialkonzentration im erforderlichen Umfang auf der Arbeitstrasse oder am Weg ohne flächiges Befahren»</t>
        </r>
      </text>
    </comment>
    <comment ref="F78" authorId="1" shapeId="0" xr:uid="{00000000-0006-0000-0100-000006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VN</t>
        </r>
        <r>
          <rPr>
            <sz val="8"/>
            <color indexed="81"/>
            <rFont val="Tahoma"/>
            <family val="2"/>
          </rPr>
          <t xml:space="preserve"> eingeben (falls nicht identisch wie im Antrag)</t>
        </r>
      </text>
    </comment>
    <comment ref="I78" authorId="1" shapeId="0" xr:uid="{00000000-0006-0000-0100-000007000000}">
      <text>
        <r>
          <rPr>
            <b/>
            <sz val="8"/>
            <color indexed="81"/>
            <rFont val="Tahoma"/>
            <family val="2"/>
          </rPr>
          <t xml:space="preserve">Anmerkung:
</t>
        </r>
        <r>
          <rPr>
            <sz val="8"/>
            <color indexed="81"/>
            <rFont val="Tahoma"/>
            <family val="2"/>
          </rPr>
          <t xml:space="preserve">
Förderbetrag = 1.200 EUR je ha</t>
        </r>
      </text>
    </comment>
    <comment ref="C89" authorId="0" shapeId="0" xr:uid="{00000000-0006-0000-0100-000008000000}">
      <text>
        <r>
          <rPr>
            <b/>
            <sz val="9"/>
            <color indexed="81"/>
            <rFont val="Segoe UI"/>
            <family val="2"/>
          </rPr>
          <t xml:space="preserve">Anmerkung: 
</t>
        </r>
        <r>
          <rPr>
            <sz val="9"/>
            <color indexed="81"/>
            <rFont val="Segoe UI"/>
            <family val="2"/>
          </rPr>
          <t xml:space="preserve">
«Förderfähig sind folgende Maßnahmen zur bestandes- und bodenschonenden Räumung und Vorbereitung von durch Extremwetterereignisse und deren Folgen geschädigten Flächen.
[...]
2.1.3
Entnahme von Kalamitätsholz (Laub-und Nadelholz) zur Beseitigung von resultierenden Gefahren an öffentlichen Straßen, Schienenwegen sowie Bebauung,
2.1.3.1
abgesicherte Entnahme von Kalamitätsholz (Laub- und Nadelholz) zur Beseitigung von re-sultierenden Gefahren an öffentlichen Straßen, Schienenwegen und Bebauung»</t>
        </r>
      </text>
    </comment>
    <comment ref="F89" authorId="1" shapeId="0" xr:uid="{00000000-0006-0000-0100-000009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VN</t>
        </r>
        <r>
          <rPr>
            <sz val="8"/>
            <color indexed="81"/>
            <rFont val="Tahoma"/>
            <family val="2"/>
          </rPr>
          <t xml:space="preserve"> eingeben (falls nicht identisch wie im Antrag)</t>
        </r>
      </text>
    </comment>
    <comment ref="H89" authorId="2" shapeId="0" xr:uid="{00000000-0006-0000-0100-00000A000000}">
      <text>
        <r>
          <rPr>
            <b/>
            <sz val="9"/>
            <color indexed="81"/>
            <rFont val="Segoe UI"/>
            <family val="2"/>
          </rPr>
          <t xml:space="preserve">Anmerkung:
</t>
        </r>
        <r>
          <rPr>
            <sz val="9"/>
            <color indexed="81"/>
            <rFont val="Segoe UI"/>
            <family val="2"/>
          </rPr>
          <t xml:space="preserve">fm aufgearbeitete Menge Rundholz
</t>
        </r>
      </text>
    </comment>
    <comment ref="I89" authorId="1" shapeId="0" xr:uid="{00000000-0006-0000-0100-00000B000000}">
      <text>
        <r>
          <rPr>
            <b/>
            <sz val="8"/>
            <color indexed="81"/>
            <rFont val="Tahoma"/>
            <family val="2"/>
          </rPr>
          <t>Anmerkung:</t>
        </r>
        <r>
          <rPr>
            <sz val="8"/>
            <color indexed="81"/>
            <rFont val="Tahoma"/>
            <family val="2"/>
          </rPr>
          <t xml:space="preserve">
Förderbetrag = von nun an
8 EUR je Festmeter
aufgearbeitetes Rundholz</t>
        </r>
      </text>
    </comment>
    <comment ref="C91" authorId="0" shapeId="0" xr:uid="{00000000-0006-0000-0100-00000C000000}">
      <text>
        <r>
          <rPr>
            <b/>
            <sz val="9"/>
            <color indexed="81"/>
            <rFont val="Segoe UI"/>
            <family val="2"/>
          </rPr>
          <t xml:space="preserve">Anmerkung: 
</t>
        </r>
        <r>
          <rPr>
            <sz val="9"/>
            <color indexed="81"/>
            <rFont val="Segoe UI"/>
            <family val="2"/>
          </rPr>
          <t xml:space="preserve">
«Förderfähig sind folgende Maßnahmen zur bestandes- und bodenschonenden Räumung und Vorbereitung von durch Extremwetterereignisse und deren Folgen geschädigten Flächen.
[...] 2.1.3
Entnahme von Kalamitätsholz (Laub-und Nadelholz) zur Beseitigung von resultierenden Gefahren an öffentlichen Straßen, Schienenwegen sowie Bebauung,
[...] 2.1.3.2
Ausgaben für die forstfachliche Vorbereitung, Leitung und Koordinierung der Maßnahmen, die im Rahmen einer vertraglichen Vereinbarung mit qualifizierten Unternehmen entstehen.»</t>
        </r>
      </text>
    </comment>
    <comment ref="F91" authorId="1" shapeId="0" xr:uid="{00000000-0006-0000-0100-00000D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VN</t>
        </r>
        <r>
          <rPr>
            <sz val="8"/>
            <color indexed="81"/>
            <rFont val="Tahoma"/>
            <family val="2"/>
          </rPr>
          <t xml:space="preserve"> eingeben (falls nicht identisch wie im Antrag)</t>
        </r>
      </text>
    </comment>
    <comment ref="I91" authorId="1" shapeId="0" xr:uid="{00000000-0006-0000-0100-00000E000000}">
      <text>
        <r>
          <rPr>
            <b/>
            <sz val="8"/>
            <color indexed="81"/>
            <rFont val="Tahoma"/>
            <family val="2"/>
          </rPr>
          <t xml:space="preserve">Anmerkung:
</t>
        </r>
        <r>
          <rPr>
            <sz val="8"/>
            <color indexed="81"/>
            <rFont val="Tahoma"/>
            <family val="2"/>
          </rPr>
          <t xml:space="preserve">
Förderbetrag = 80 % der zuwendungsfähigen Ausgaben
(Umsatzsteuer nicht zuwendungsfähig)
wegen Nr. 5.4 Ex-RL keine Förderhöchstgrenze</t>
        </r>
      </text>
    </comment>
    <comment ref="C93" authorId="0" shapeId="0" xr:uid="{00000000-0006-0000-0100-00000F000000}">
      <text>
        <r>
          <rPr>
            <b/>
            <sz val="9"/>
            <color indexed="81"/>
            <rFont val="Segoe UI"/>
            <family val="2"/>
          </rPr>
          <t xml:space="preserve">Anmerkung: 
</t>
        </r>
        <r>
          <rPr>
            <sz val="9"/>
            <color indexed="81"/>
            <rFont val="Segoe UI"/>
            <family val="2"/>
          </rPr>
          <t xml:space="preserve">
«Förderfähig sind folgende Maßnahmen zur bestandes- und bodenschonenden Räumung und Vorbereitung von durch Extremwetterereignisse und deren Folgen geschädigten Flächen.
[...] 2.1.3
Entnahme von Kalamitätsholz (Laub-und Nadelholz) zur Beseitigung von resultierenden Gefahren an öffentlichen Straßen, Schienenwegen sowie Bebauung,
[...] 2.1.3.3
Ausgaben für die Einrichtung erforderlicher Baustellenabsicherungen für den Zeitraum der Hiebsmaßnahmen (Signalanlagen, Verkehrszeichen).»</t>
        </r>
      </text>
    </comment>
    <comment ref="F93" authorId="1" shapeId="0" xr:uid="{00000000-0006-0000-0100-000010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VN</t>
        </r>
        <r>
          <rPr>
            <sz val="8"/>
            <color indexed="81"/>
            <rFont val="Tahoma"/>
            <family val="2"/>
          </rPr>
          <t xml:space="preserve"> eingeben (falls nicht identisch wie im Antrag)</t>
        </r>
      </text>
    </comment>
    <comment ref="I93" authorId="1" shapeId="0" xr:uid="{00000000-0006-0000-0100-000011000000}">
      <text>
        <r>
          <rPr>
            <b/>
            <sz val="8"/>
            <color indexed="81"/>
            <rFont val="Tahoma"/>
            <family val="2"/>
          </rPr>
          <t xml:space="preserve">Anmerkung:
</t>
        </r>
        <r>
          <rPr>
            <sz val="8"/>
            <color indexed="81"/>
            <rFont val="Tahoma"/>
            <family val="2"/>
          </rPr>
          <t xml:space="preserve">
Förderbetrag = 80 % der zuwendungsfähigen Ausgaben
(Umsatzsteuer nicht zuwendungsfähig)
wegen Nr. 5.4 Ex-RL keine Förderhöchstgrenze</t>
        </r>
      </text>
    </comment>
    <comment ref="C113" authorId="0" shapeId="0" xr:uid="{00000000-0006-0000-0100-000012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 Förderfähig sind folgende Waldschutzmaßnahmen sowie Ausgaben für den Kauf von geeigneten Sachmitteln für
2.2.1 - die Überwachung, Vorbeugung und insektizidfreie Bekämpfung von Schadorganismen mit Lockstoffen und andere Maßnahmen des integrierten insektizidfreien Pflanzenschutzes ...»
</t>
        </r>
      </text>
    </comment>
    <comment ref="F113" authorId="1" shapeId="0" xr:uid="{00000000-0006-0000-0100-000013000000}">
      <text>
        <r>
          <rPr>
            <b/>
            <sz val="8"/>
            <color indexed="81"/>
            <rFont val="Tahoma"/>
            <family val="2"/>
          </rPr>
          <t>Anmerkung:</t>
        </r>
        <r>
          <rPr>
            <sz val="8"/>
            <color indexed="81"/>
            <rFont val="Tahoma"/>
            <family val="2"/>
          </rPr>
          <t xml:space="preserve">
tatsächliche Ausgaben </t>
        </r>
        <r>
          <rPr>
            <u/>
            <sz val="8"/>
            <color indexed="81"/>
            <rFont val="Tahoma"/>
            <family val="2"/>
          </rPr>
          <t>laut Antrag</t>
        </r>
        <r>
          <rPr>
            <sz val="8"/>
            <color indexed="81"/>
            <rFont val="Tahoma"/>
            <family val="2"/>
          </rPr>
          <t xml:space="preserve"> eingeben </t>
        </r>
      </text>
    </comment>
    <comment ref="I113" authorId="1" shapeId="0" xr:uid="{00000000-0006-0000-0100-000014000000}">
      <text>
        <r>
          <rPr>
            <b/>
            <sz val="8"/>
            <color indexed="81"/>
            <rFont val="Tahoma"/>
            <family val="2"/>
          </rPr>
          <t xml:space="preserve">Anmerkung:
</t>
        </r>
        <r>
          <rPr>
            <sz val="8"/>
            <color indexed="81"/>
            <rFont val="Tahoma"/>
            <family val="2"/>
          </rPr>
          <t xml:space="preserve">
Förderbetrag = 80 % der zuwendungsfähigen Ausgaben
(Umsatzsteuer nicht zuwendungsfähig)</t>
        </r>
      </text>
    </comment>
    <comment ref="C115" authorId="0" shapeId="0" xr:uid="{00000000-0006-0000-0100-000015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 Förderfähig sind folgende Waldschutzmaßnahmen sowie Ausgaben für den Kauf von geeigneten Sachmitteln für
[...]
2.2.3 - die Zerkleinerung oder Beseitigung von bruttauglichem oder befallenem, auf der Rückegasse oder am Weg vorkonzentriertem Schwach- und Restholz sowie Reisig durch Hacken oder Mulchen auf der Rückegasse oder am Weg, so dass die Bruttauglichkeit soweit herabgesetzt wird, dass Gefährdungen von diesem Material nicht mehr ausgehen oder nicht entstehen können, ...»
</t>
        </r>
      </text>
    </comment>
    <comment ref="F115" authorId="1" shapeId="0" xr:uid="{00000000-0006-0000-0100-000016000000}">
      <text>
        <r>
          <rPr>
            <b/>
            <sz val="8"/>
            <color indexed="81"/>
            <rFont val="Tahoma"/>
            <family val="2"/>
          </rPr>
          <t>Anmerkung:</t>
        </r>
        <r>
          <rPr>
            <sz val="8"/>
            <color indexed="81"/>
            <rFont val="Tahoma"/>
            <family val="2"/>
          </rPr>
          <t xml:space="preserve">
tatsächliche Ausgaben </t>
        </r>
        <r>
          <rPr>
            <u/>
            <sz val="8"/>
            <color indexed="81"/>
            <rFont val="Tahoma"/>
            <family val="2"/>
          </rPr>
          <t>laut Antrag</t>
        </r>
        <r>
          <rPr>
            <sz val="8"/>
            <color indexed="81"/>
            <rFont val="Tahoma"/>
            <family val="2"/>
          </rPr>
          <t xml:space="preserve"> eingeben </t>
        </r>
      </text>
    </comment>
    <comment ref="I115" authorId="1" shapeId="0" xr:uid="{00000000-0006-0000-0100-000017000000}">
      <text>
        <r>
          <rPr>
            <b/>
            <sz val="8"/>
            <color indexed="81"/>
            <rFont val="Tahoma"/>
            <family val="2"/>
          </rPr>
          <t xml:space="preserve">Anmerkung:
</t>
        </r>
        <r>
          <rPr>
            <sz val="8"/>
            <color indexed="81"/>
            <rFont val="Tahoma"/>
            <family val="2"/>
          </rPr>
          <t xml:space="preserve">
Förderbetrag = 80 % der zuwendungsfähigen Ausgaben
(Umsatzsteuer nicht zuwendungsfähig)</t>
        </r>
      </text>
    </comment>
    <comment ref="C117" authorId="0" shapeId="0" xr:uid="{00000000-0006-0000-0100-000018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 Förderfähig sind folgende Waldschutzmaßnahmen sowie Ausgaben für den Kauf von geeigneten Sachmitteln für
[...]
2.2.4 - das maschinelle Entrinden von Rundholz ...»
</t>
        </r>
      </text>
    </comment>
    <comment ref="F117" authorId="1" shapeId="0" xr:uid="{00000000-0006-0000-0100-000019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Antrag</t>
        </r>
        <r>
          <rPr>
            <sz val="8"/>
            <color indexed="81"/>
            <rFont val="Tahoma"/>
            <family val="2"/>
          </rPr>
          <t xml:space="preserve"> eingeben </t>
        </r>
      </text>
    </comment>
    <comment ref="H117" authorId="2" shapeId="0" xr:uid="{00000000-0006-0000-0100-00001A000000}">
      <text>
        <r>
          <rPr>
            <b/>
            <sz val="9"/>
            <color indexed="81"/>
            <rFont val="Segoe UI"/>
            <family val="2"/>
          </rPr>
          <t xml:space="preserve">Anmerkung:
</t>
        </r>
        <r>
          <rPr>
            <sz val="9"/>
            <color indexed="81"/>
            <rFont val="Segoe UI"/>
            <family val="2"/>
          </rPr>
          <t xml:space="preserve">fm entrindete Menge Rundholz
</t>
        </r>
      </text>
    </comment>
    <comment ref="I117" authorId="1" shapeId="0" xr:uid="{00000000-0006-0000-0100-00001B000000}">
      <text>
        <r>
          <rPr>
            <b/>
            <sz val="8"/>
            <color indexed="81"/>
            <rFont val="Tahoma"/>
            <family val="2"/>
          </rPr>
          <t>Anmerkung:</t>
        </r>
        <r>
          <rPr>
            <sz val="8"/>
            <color indexed="81"/>
            <rFont val="Tahoma"/>
            <family val="2"/>
          </rPr>
          <t xml:space="preserve">
Förderbetrag = 
5 EUR je Festmeter
aufgearbeitetes Rundholz</t>
        </r>
      </text>
    </comment>
    <comment ref="C119" authorId="0" shapeId="0" xr:uid="{00000000-0006-0000-0100-00001C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Förderfähig sind folgende Waldschutzmaßnahmen sowie Ausgaben für den Kauf von geeigneten Sachmitteln für
[...]
2.2.5 - den Transport von Rundholz in Rinde auf Lagerplätze.»
</t>
        </r>
      </text>
    </comment>
    <comment ref="F119" authorId="1" shapeId="0" xr:uid="{00000000-0006-0000-0100-00001D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Antrag</t>
        </r>
        <r>
          <rPr>
            <sz val="8"/>
            <color indexed="81"/>
            <rFont val="Tahoma"/>
            <family val="2"/>
          </rPr>
          <t xml:space="preserve"> eingeben </t>
        </r>
      </text>
    </comment>
    <comment ref="H119" authorId="2" shapeId="0" xr:uid="{00000000-0006-0000-0100-00001E000000}">
      <text>
        <r>
          <rPr>
            <b/>
            <sz val="9"/>
            <color indexed="81"/>
            <rFont val="Segoe UI"/>
            <family val="2"/>
          </rPr>
          <t xml:space="preserve">Anmerkung:
</t>
        </r>
        <r>
          <rPr>
            <sz val="9"/>
            <color indexed="81"/>
            <rFont val="Segoe UI"/>
            <family val="2"/>
          </rPr>
          <t xml:space="preserve">fm transportierte Menge Rundholz
</t>
        </r>
      </text>
    </comment>
    <comment ref="I119" authorId="1" shapeId="0" xr:uid="{00000000-0006-0000-0100-00001F000000}">
      <text>
        <r>
          <rPr>
            <b/>
            <sz val="8"/>
            <color indexed="81"/>
            <rFont val="Tahoma"/>
            <family val="2"/>
          </rPr>
          <t>Anmerkung:</t>
        </r>
        <r>
          <rPr>
            <sz val="8"/>
            <color indexed="81"/>
            <rFont val="Tahoma"/>
            <family val="2"/>
          </rPr>
          <t xml:space="preserve">
Förderbetrag = 
5 EUR je Festmeter
aufgearbeitetes Rundholz</t>
        </r>
      </text>
    </comment>
    <comment ref="C121" authorId="0" shapeId="0" xr:uid="{00000000-0006-0000-0100-000020000000}">
      <text>
        <r>
          <rPr>
            <b/>
            <sz val="9"/>
            <color indexed="81"/>
            <rFont val="Segoe UI"/>
            <family val="2"/>
          </rPr>
          <t xml:space="preserve">Anmerkung: 
</t>
        </r>
        <r>
          <rPr>
            <sz val="9"/>
            <color indexed="81"/>
            <rFont val="Segoe UI"/>
            <family val="2"/>
          </rPr>
          <t xml:space="preserve">
«2.2 - Insektizidfreie Waldschutzmaßnahmen zur Eindämmung und Bekämpfung von Schadorganismen sowie Maßnahmen zur Sicherung von Waldökosystemen 
[...]
2.2.6 - der Einsatz von geschulten Hilfskräften zum Auffinden und zur Dokumentation von Borkenkäfer-Befallsherden.»
[...]
Nr. 6.3 - zur Einstellung der Hilfskräfte
</t>
        </r>
      </text>
    </comment>
    <comment ref="F121" authorId="1" shapeId="0" xr:uid="{00000000-0006-0000-0100-000021000000}">
      <text>
        <r>
          <rPr>
            <b/>
            <sz val="8"/>
            <color indexed="81"/>
            <rFont val="Tahoma"/>
            <family val="2"/>
          </rPr>
          <t xml:space="preserve">Anmerkung:
</t>
        </r>
        <r>
          <rPr>
            <sz val="8"/>
            <color indexed="81"/>
            <rFont val="Tahoma"/>
            <family val="2"/>
          </rPr>
          <t xml:space="preserve">
tatsächliche Festmeter </t>
        </r>
        <r>
          <rPr>
            <u/>
            <sz val="8"/>
            <color indexed="81"/>
            <rFont val="Tahoma"/>
            <family val="2"/>
          </rPr>
          <t>laut Antrag</t>
        </r>
        <r>
          <rPr>
            <sz val="8"/>
            <color indexed="81"/>
            <rFont val="Tahoma"/>
            <family val="2"/>
          </rPr>
          <t xml:space="preserve"> eingeben </t>
        </r>
      </text>
    </comment>
    <comment ref="I121" authorId="1" shapeId="0" xr:uid="{00000000-0006-0000-0100-000022000000}">
      <text>
        <r>
          <rPr>
            <b/>
            <sz val="8"/>
            <color indexed="81"/>
            <rFont val="Tahoma"/>
            <family val="2"/>
          </rPr>
          <t>Anmerkung:</t>
        </r>
        <r>
          <rPr>
            <sz val="8"/>
            <color indexed="81"/>
            <rFont val="Tahoma"/>
            <family val="2"/>
          </rPr>
          <t xml:space="preserve">
Förderbetrag = 
5 EUR je Festmeter
aufgearbeitetes Rundholz</t>
        </r>
      </text>
    </comment>
    <comment ref="B126" authorId="0" shapeId="0" xr:uid="{00000000-0006-0000-0100-000023000000}">
      <text>
        <r>
          <rPr>
            <b/>
            <sz val="9"/>
            <color indexed="81"/>
            <rFont val="Segoe UI"/>
            <family val="2"/>
          </rPr>
          <t>Richtlinien d. MULNV v. 23.05.2019: 
«</t>
        </r>
        <r>
          <rPr>
            <sz val="9"/>
            <color indexed="81"/>
            <rFont val="Segoe UI"/>
            <family val="2"/>
          </rPr>
          <t>2.3 / Förderung von Holzlagerplätzen / Förderfähig ist die Anlage von 
Nass-und Trockenlagern zur Einlagerung von Nadelkalamitätsholz in Rinde. 
Förderfähig sind Ausgaben 
2.3.1 / a) zur Errichtung der Lagerplätze einschließlich einer Zufahrt, 
           b) den Kauf von notwendigen und geeigneten Sachmitteln, 
           c) die Miete bzw. Pacht von geeigneten Flächen für die Dauer
               von höchstens fünf Jahren,
           d) die Unterhaltung und den Betrieb der Lagerplätze für die 
               Dauer von höchstens fünf Jahren.»</t>
        </r>
      </text>
    </comment>
    <comment ref="F126" authorId="1" shapeId="0" xr:uid="{00000000-0006-0000-0100-000024000000}">
      <text>
        <r>
          <rPr>
            <b/>
            <sz val="8"/>
            <color indexed="81"/>
            <rFont val="Tahoma"/>
            <family val="2"/>
          </rPr>
          <t xml:space="preserve">Anmerkung:
</t>
        </r>
        <r>
          <rPr>
            <sz val="8"/>
            <color indexed="81"/>
            <rFont val="Tahoma"/>
            <family val="2"/>
          </rPr>
          <t xml:space="preserve">
tatsächliche Ausgaben </t>
        </r>
        <r>
          <rPr>
            <u/>
            <sz val="8"/>
            <color indexed="81"/>
            <rFont val="Tahoma"/>
            <family val="2"/>
          </rPr>
          <t>laut Antrag</t>
        </r>
        <r>
          <rPr>
            <sz val="8"/>
            <color indexed="81"/>
            <rFont val="Tahoma"/>
            <family val="2"/>
          </rPr>
          <t xml:space="preserve"> eingeben </t>
        </r>
      </text>
    </comment>
    <comment ref="I126" authorId="1" shapeId="0" xr:uid="{00000000-0006-0000-0100-000025000000}">
      <text>
        <r>
          <rPr>
            <b/>
            <sz val="8"/>
            <color indexed="81"/>
            <rFont val="Tahoma"/>
            <family val="2"/>
          </rPr>
          <t xml:space="preserve">Anmerkung:
</t>
        </r>
        <r>
          <rPr>
            <sz val="8"/>
            <color indexed="81"/>
            <rFont val="Tahoma"/>
            <family val="2"/>
          </rPr>
          <t xml:space="preserve">
Förderbetrag = 80 % der zuwendungsfähigen Ausgaben
(Umsatzsteuer nicht zuwendungsfähig)
wegen Nr. 5.4 Ex-RL keine Förderhöchstgrenze</t>
        </r>
      </text>
    </comment>
    <comment ref="B129" authorId="0" shapeId="0" xr:uid="{00000000-0006-0000-0100-000026000000}">
      <text>
        <r>
          <rPr>
            <b/>
            <sz val="9"/>
            <color indexed="81"/>
            <rFont val="Segoe UI"/>
            <family val="2"/>
          </rPr>
          <t xml:space="preserve">Nr. 2.4.1.1
</t>
        </r>
        <r>
          <rPr>
            <sz val="8"/>
            <color indexed="81"/>
            <rFont val="Segoe UI"/>
            <family val="2"/>
          </rPr>
          <t>«Vorarbeiten wie standörtliche Untersuchungen, einschließlich der auswertung digitaler Daten und Bodenproben, naturschutzbezogener Untersuchungen … »</t>
        </r>
        <r>
          <rPr>
            <sz val="9"/>
            <color indexed="81"/>
            <rFont val="Segoe UI"/>
            <family val="2"/>
          </rPr>
          <t xml:space="preserve">
</t>
        </r>
      </text>
    </comment>
    <comment ref="F131" authorId="1" shapeId="0" xr:uid="{00000000-0006-0000-0100-000027000000}">
      <text>
        <r>
          <rPr>
            <b/>
            <sz val="8"/>
            <color indexed="81"/>
            <rFont val="Tahoma"/>
            <family val="2"/>
          </rPr>
          <t xml:space="preserve">Anmerkung:
</t>
        </r>
        <r>
          <rPr>
            <sz val="8"/>
            <color indexed="81"/>
            <rFont val="Tahoma"/>
            <family val="2"/>
          </rPr>
          <t xml:space="preserve">
tatsächliche Ausgaben </t>
        </r>
        <r>
          <rPr>
            <u/>
            <sz val="8"/>
            <color indexed="81"/>
            <rFont val="Tahoma"/>
            <family val="2"/>
          </rPr>
          <t>laut VN</t>
        </r>
        <r>
          <rPr>
            <sz val="8"/>
            <color indexed="81"/>
            <rFont val="Tahoma"/>
            <family val="2"/>
          </rPr>
          <t xml:space="preserve"> eingeben </t>
        </r>
      </text>
    </comment>
    <comment ref="I131" authorId="1" shapeId="0" xr:uid="{00000000-0006-0000-0100-000028000000}">
      <text>
        <r>
          <rPr>
            <b/>
            <sz val="8"/>
            <color indexed="81"/>
            <rFont val="Tahoma"/>
            <family val="2"/>
          </rPr>
          <t xml:space="preserve">Anmerkung:
</t>
        </r>
        <r>
          <rPr>
            <sz val="8"/>
            <color indexed="81"/>
            <rFont val="Tahoma"/>
            <family val="2"/>
          </rPr>
          <t xml:space="preserve">
Förderbetrag = 80 % der zuwendungsfähigen Ausgaben
(Umsatzsteuer nicht zuwendungsfähig)</t>
        </r>
      </text>
    </comment>
    <comment ref="B136" authorId="0" shapeId="0" xr:uid="{00000000-0006-0000-0100-000029000000}">
      <text>
        <r>
          <rPr>
            <b/>
            <sz val="9"/>
            <color indexed="81"/>
            <rFont val="Segoe UI"/>
            <family val="2"/>
          </rPr>
          <t xml:space="preserve">Nr. 2.4.1.2 
</t>
        </r>
        <r>
          <rPr>
            <sz val="8"/>
            <color indexed="81"/>
            <rFont val="Segoe UI"/>
            <family val="2"/>
          </rPr>
          <t>«(…) forstfachliche Stellungnahmen und Planungen zur Bestandesbegründung sowie Leitung und Koordinierung  von Wiederbewaldungen, die gefördert werden nach Nummer 2.4.3 [der Ex-RL] »</t>
        </r>
      </text>
    </comment>
    <comment ref="F138" authorId="1" shapeId="0" xr:uid="{00000000-0006-0000-0100-00002A000000}">
      <text>
        <r>
          <rPr>
            <b/>
            <sz val="8"/>
            <color indexed="81"/>
            <rFont val="Tahoma"/>
            <family val="2"/>
          </rPr>
          <t xml:space="preserve">Anmerkung:
Nr. 5.4 der Ex-RL:
</t>
        </r>
        <r>
          <rPr>
            <sz val="8"/>
            <color indexed="81"/>
            <rFont val="Tahoma"/>
            <family val="2"/>
          </rPr>
          <t xml:space="preserve">
Förderbetrag = 200 EUR je ha 
(bzw. 400 EUR je ha) Wiederbewaldungsfläche,
mindestens aber 200 EUR
(bzw. 400 EUR)</t>
        </r>
      </text>
    </comment>
    <comment ref="B153" authorId="3" shapeId="0" xr:uid="{00000000-0006-0000-0100-00002B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54" authorId="3" shapeId="0" xr:uid="{00000000-0006-0000-0100-00002C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55" authorId="3" shapeId="0" xr:uid="{00000000-0006-0000-0100-00002D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56" authorId="3" shapeId="0" xr:uid="{00000000-0006-0000-0100-00002E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57" authorId="3" shapeId="0" xr:uid="{00000000-0006-0000-0100-00002F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58" authorId="3" shapeId="0" xr:uid="{00000000-0006-0000-0100-000030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59" authorId="3" shapeId="0" xr:uid="{00000000-0006-0000-0100-000031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78" authorId="3" shapeId="0" xr:uid="{00000000-0006-0000-0100-000032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79" authorId="3" shapeId="0" xr:uid="{00000000-0006-0000-0100-000033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80" authorId="3" shapeId="0" xr:uid="{00000000-0006-0000-0100-000034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81" authorId="3" shapeId="0" xr:uid="{00000000-0006-0000-0100-000035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82" authorId="3" shapeId="0" xr:uid="{00000000-0006-0000-0100-000036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83" authorId="3" shapeId="0" xr:uid="{00000000-0006-0000-0100-000037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B184" authorId="3" shapeId="0" xr:uid="{00000000-0006-0000-0100-000038000000}">
      <text>
        <r>
          <rPr>
            <b/>
            <sz val="8"/>
            <color indexed="81"/>
            <rFont val="Arial"/>
            <family val="2"/>
          </rPr>
          <t xml:space="preserve">Kennziffern für Baumarten (Extremwetter-RL)                                                                max. 10 % von den Baumarten 71 bis 91 (Experimentierklausel):
</t>
        </r>
        <r>
          <rPr>
            <sz val="8"/>
            <color indexed="81"/>
            <rFont val="Arial"/>
            <family val="2"/>
          </rPr>
          <t xml:space="preserve">
                                                      &lt;80 cm     80 bis 120 cm     &gt; 120 cm                                                                              &lt;80 cm     80 bis 120 cm     &gt; 120 cm
----------------------------------------------------------------------------------------------------------------                ------------------------------------------------------------------------------------------------------------------------
Roterle                                           1                      2                       3                            Baumhasel                                           71                    72                      73
</t>
        </r>
        <r>
          <rPr>
            <u/>
            <sz val="8"/>
            <color indexed="81"/>
            <rFont val="Arial"/>
            <family val="2"/>
          </rPr>
          <t>Weiden                                          4                      5                       6</t>
        </r>
        <r>
          <rPr>
            <sz val="8"/>
            <color indexed="81"/>
            <rFont val="Arial"/>
            <family val="2"/>
          </rPr>
          <t xml:space="preserve">                            </t>
        </r>
        <r>
          <rPr>
            <u/>
            <sz val="8"/>
            <color indexed="81"/>
            <rFont val="Arial"/>
            <family val="2"/>
          </rPr>
          <t>Edelkastanie                                         74                    75                      76</t>
        </r>
        <r>
          <rPr>
            <sz val="8"/>
            <color indexed="81"/>
            <rFont val="Arial"/>
            <family val="2"/>
          </rPr>
          <t xml:space="preserve">
Hainbuche                                      7                      8                       9                            Lindenblättrige Birke                              77                    78                      79
</t>
        </r>
        <r>
          <rPr>
            <u/>
            <sz val="8"/>
            <color indexed="81"/>
            <rFont val="Arial"/>
            <family val="2"/>
          </rPr>
          <t>Rotbuche                                       10                    11                     12</t>
        </r>
        <r>
          <rPr>
            <sz val="8"/>
            <color indexed="81"/>
            <rFont val="Arial"/>
            <family val="2"/>
          </rPr>
          <t xml:space="preserve">                          </t>
        </r>
        <r>
          <rPr>
            <u/>
            <sz val="8"/>
            <color indexed="81"/>
            <rFont val="Arial"/>
            <family val="2"/>
          </rPr>
          <t>Schwarznuss                                          80                    81                      82</t>
        </r>
        <r>
          <rPr>
            <sz val="8"/>
            <color indexed="81"/>
            <rFont val="Arial"/>
            <family val="2"/>
          </rPr>
          <t xml:space="preserve">
Ahorn                                            13                    14                     15                           Riesenlebensbaum                                 83                    83                      83
</t>
        </r>
        <r>
          <rPr>
            <u/>
            <sz val="8"/>
            <color indexed="81"/>
            <rFont val="Arial"/>
            <family val="2"/>
          </rPr>
          <t>Ulme                                             16                    17                     18</t>
        </r>
        <r>
          <rPr>
            <sz val="8"/>
            <color indexed="81"/>
            <rFont val="Arial"/>
            <family val="2"/>
          </rPr>
          <t xml:space="preserve">                           </t>
        </r>
        <r>
          <rPr>
            <u/>
            <sz val="8"/>
            <color indexed="81"/>
            <rFont val="Arial"/>
            <family val="2"/>
          </rPr>
          <t>Atlaszeder                                             84                    84                      84</t>
        </r>
        <r>
          <rPr>
            <sz val="8"/>
            <color indexed="81"/>
            <rFont val="Arial"/>
            <family val="2"/>
          </rPr>
          <t xml:space="preserve">
Eberesche                                     19                    20                     21                           Libanonzeder                                         85                    85                      85
</t>
        </r>
        <r>
          <rPr>
            <u/>
            <sz val="8"/>
            <color indexed="81"/>
            <rFont val="Arial"/>
            <family val="2"/>
          </rPr>
          <t>Vogelbeer                                      22                    23                     24</t>
        </r>
        <r>
          <rPr>
            <sz val="8"/>
            <color indexed="81"/>
            <rFont val="Arial"/>
            <family val="2"/>
          </rPr>
          <t xml:space="preserve">
Stieleiche                                      25                    26                     27                           sonstiges LH                                          90                    90                      90
</t>
        </r>
        <r>
          <rPr>
            <u/>
            <sz val="8"/>
            <color indexed="81"/>
            <rFont val="Arial"/>
            <family val="2"/>
          </rPr>
          <t>Traubeneiche                                 28                    29                     30</t>
        </r>
        <r>
          <rPr>
            <sz val="8"/>
            <color indexed="81"/>
            <rFont val="Arial"/>
            <family val="2"/>
          </rPr>
          <t xml:space="preserve">                           </t>
        </r>
        <r>
          <rPr>
            <u/>
            <sz val="8"/>
            <color indexed="81"/>
            <rFont val="Arial"/>
            <family val="2"/>
          </rPr>
          <t>sonstiges NH                                          91                    91                      91</t>
        </r>
        <r>
          <rPr>
            <sz val="8"/>
            <color indexed="81"/>
            <rFont val="Arial"/>
            <family val="2"/>
          </rPr>
          <t xml:space="preserve">
Roteiche </t>
        </r>
        <r>
          <rPr>
            <b/>
            <sz val="8"/>
            <color indexed="81"/>
            <rFont val="Arial"/>
            <family val="2"/>
          </rPr>
          <t xml:space="preserve">                                </t>
        </r>
        <r>
          <rPr>
            <sz val="8"/>
            <color indexed="81"/>
            <rFont val="Arial"/>
            <family val="2"/>
          </rPr>
          <t xml:space="preserve">      31                    32                     33
</t>
        </r>
        <r>
          <rPr>
            <u/>
            <sz val="8"/>
            <color indexed="81"/>
            <rFont val="Arial"/>
            <family val="2"/>
          </rPr>
          <t>Linde                                            34                    35                     36</t>
        </r>
        <r>
          <rPr>
            <sz val="8"/>
            <color indexed="81"/>
            <rFont val="Arial"/>
            <family val="2"/>
          </rPr>
          <t xml:space="preserve">                            Douglasie                                               61
Kirsche                                         37                    38                     39                            Küstentanne                                           62
</t>
        </r>
        <r>
          <rPr>
            <u/>
            <sz val="8"/>
            <color indexed="81"/>
            <rFont val="Arial"/>
            <family val="2"/>
          </rPr>
          <t>Aspe                                            40                    41                     42</t>
        </r>
        <r>
          <rPr>
            <sz val="8"/>
            <color indexed="81"/>
            <rFont val="Arial"/>
            <family val="2"/>
          </rPr>
          <t xml:space="preserve">                           Lärche                                                     63
Wildapfel                                      43                    44                     45                           Schwarzkiefer                                           64
</t>
        </r>
        <r>
          <rPr>
            <u/>
            <sz val="8"/>
            <color indexed="81"/>
            <rFont val="Arial"/>
            <family val="2"/>
          </rPr>
          <t>Wildbirne                                      46                    47                     48</t>
        </r>
        <r>
          <rPr>
            <sz val="8"/>
            <color indexed="81"/>
            <rFont val="Arial"/>
            <family val="2"/>
          </rPr>
          <t xml:space="preserve">                           Waldkiefer                                                65
Schwarzpappel, reinartig                49                    50                     51                            Weißtanne                                              66
</t>
        </r>
        <r>
          <rPr>
            <u/>
            <sz val="8"/>
            <color indexed="81"/>
            <rFont val="Arial"/>
            <family val="2"/>
          </rPr>
          <t>Elsbeere                                       52                    53                     54</t>
        </r>
        <r>
          <rPr>
            <sz val="8"/>
            <color indexed="81"/>
            <rFont val="Arial"/>
            <family val="2"/>
          </rPr>
          <t xml:space="preserve">
Speierling                                     55                    56                     57
</t>
        </r>
        <r>
          <rPr>
            <u/>
            <sz val="8"/>
            <color indexed="81"/>
            <rFont val="Arial"/>
            <family val="2"/>
          </rPr>
          <t xml:space="preserve">Mehlbeere                                    58                    59                     60
</t>
        </r>
        <r>
          <rPr>
            <sz val="8"/>
            <color indexed="81"/>
            <rFont val="Arial"/>
            <family val="2"/>
          </rPr>
          <t xml:space="preserve">Walnuss                                       67                    68                     69
</t>
        </r>
      </text>
    </comment>
    <comment ref="E214" authorId="3" shapeId="0" xr:uid="{00000000-0006-0000-0100-000039000000}">
      <text>
        <r>
          <rPr>
            <sz val="8"/>
            <color indexed="81"/>
            <rFont val="Tahoma"/>
            <family val="2"/>
          </rPr>
          <t>Belege sind beizufügen!</t>
        </r>
      </text>
    </comment>
    <comment ref="E216" authorId="0" shapeId="0" xr:uid="{00000000-0006-0000-0100-00003A000000}">
      <text>
        <r>
          <rPr>
            <b/>
            <sz val="8"/>
            <color indexed="81"/>
            <rFont val="Tahoma"/>
            <family val="2"/>
          </rPr>
          <t>Anmerkung:</t>
        </r>
        <r>
          <rPr>
            <sz val="8"/>
            <color indexed="81"/>
            <rFont val="Tahoma"/>
            <family val="2"/>
          </rPr>
          <t xml:space="preserve">
gemeint ist nicht, welche Baumarten hinausgepflegt werden und verschwinden; gemeint ist statt dessen, welche Baumarten bleiben und zur Geltung kommen</t>
        </r>
      </text>
    </comment>
    <comment ref="F218" authorId="0" shapeId="0" xr:uid="{00000000-0006-0000-0100-00003B000000}">
      <text>
        <r>
          <rPr>
            <b/>
            <sz val="8"/>
            <color indexed="81"/>
            <rFont val="Tahoma"/>
            <family val="2"/>
          </rPr>
          <t xml:space="preserve">Anmerkung:
</t>
        </r>
        <r>
          <rPr>
            <sz val="8"/>
            <color indexed="81"/>
            <rFont val="Tahoma"/>
            <family val="2"/>
          </rPr>
          <t xml:space="preserve">
das Alter ist bei Naturverjüngung zu schätzen!
Es gilt «</t>
        </r>
        <r>
          <rPr>
            <u/>
            <sz val="8"/>
            <color indexed="81"/>
            <rFont val="Tahoma"/>
            <family val="2"/>
          </rPr>
          <t>ab Begründung der Kultur</t>
        </r>
        <r>
          <rPr>
            <sz val="8"/>
            <color indexed="81"/>
            <rFont val="Tahoma"/>
            <family val="2"/>
          </rPr>
          <t xml:space="preserve">».
</t>
        </r>
        <r>
          <rPr>
            <b/>
            <sz val="8"/>
            <color indexed="81"/>
            <rFont val="Tahoma"/>
            <family val="2"/>
          </rPr>
          <t>Nr. 2.1.2.5 Pr-RL (neu):</t>
        </r>
        <r>
          <rPr>
            <sz val="8"/>
            <color indexed="81"/>
            <rFont val="Tahoma"/>
            <family val="2"/>
          </rPr>
          <t xml:space="preserve"> 
</t>
        </r>
        <r>
          <rPr>
            <b/>
            <sz val="8"/>
            <color indexed="81"/>
            <rFont val="Tahoma"/>
            <family val="2"/>
          </rPr>
          <t>Nr. 2.1.2.5 Kö-RL (neu) [ohne kursiven Text]:</t>
        </r>
        <r>
          <rPr>
            <sz val="8"/>
            <color indexed="81"/>
            <rFont val="Tahoma"/>
            <family val="2"/>
          </rPr>
          <t xml:space="preserve">
«Jungbestandspflege in Naturverjüngungen [...] und in zuvor geförderten </t>
        </r>
        <r>
          <rPr>
            <i/>
            <sz val="8"/>
            <color indexed="81"/>
            <rFont val="Tahoma"/>
            <family val="2"/>
          </rPr>
          <t xml:space="preserve">oder förderfähigen </t>
        </r>
        <r>
          <rPr>
            <sz val="8"/>
            <color indexed="81"/>
            <rFont val="Tahoma"/>
            <family val="2"/>
          </rPr>
          <t xml:space="preserve">Kulturen bis zu einem Alter von 15 Jahren [...] ...»
</t>
        </r>
        <r>
          <rPr>
            <b/>
            <sz val="8"/>
            <color indexed="81"/>
            <rFont val="Tahoma"/>
            <family val="2"/>
          </rPr>
          <t>Nr. 3.1.2.5 Pr-RL (neu):
Nr. 3.1.2.5 Kö-RL (neu) [ohne kursiven Text]:</t>
        </r>
        <r>
          <rPr>
            <sz val="8"/>
            <color indexed="81"/>
            <rFont val="Tahoma"/>
            <family val="2"/>
          </rPr>
          <t xml:space="preserve"> 
«Jungbestandspflege in Naturverjüngungen [...] und in zuvor geförderten</t>
        </r>
        <r>
          <rPr>
            <i/>
            <sz val="8"/>
            <color indexed="81"/>
            <rFont val="Tahoma"/>
            <family val="2"/>
          </rPr>
          <t xml:space="preserve"> oder förderfähigen </t>
        </r>
        <r>
          <rPr>
            <sz val="8"/>
            <color indexed="81"/>
            <rFont val="Tahoma"/>
            <family val="2"/>
          </rPr>
          <t xml:space="preserve">Kulturen bis zu einem Alter von 15 Jahren [...] ...»
</t>
        </r>
      </text>
    </comment>
    <comment ref="E230" authorId="0" shapeId="0" xr:uid="{00000000-0006-0000-0100-00003C000000}">
      <text>
        <r>
          <rPr>
            <b/>
            <sz val="8"/>
            <color indexed="81"/>
            <rFont val="Tahoma"/>
            <family val="2"/>
          </rPr>
          <t xml:space="preserve">Anmerkung:
</t>
        </r>
        <r>
          <rPr>
            <sz val="8"/>
            <color indexed="81"/>
            <rFont val="Tahoma"/>
            <family val="2"/>
          </rPr>
          <t xml:space="preserve">
Nr. 2.1.2.5: «Jungbestandspflege in Naturverjüngungen (förderfähige Baumarten gemäß Anlage 1 und Birke) und in zuvor geförderten oder förderfähigen Kulturen bis zu einem Alter von 15 Jahren mit dem Ziel, diese</t>
        </r>
        <r>
          <rPr>
            <u/>
            <sz val="8"/>
            <color indexed="81"/>
            <rFont val="Tahoma"/>
            <family val="2"/>
          </rPr>
          <t xml:space="preserve"> an Standort und Bestockungsziel</t>
        </r>
        <r>
          <rPr>
            <sz val="8"/>
            <color indexed="81"/>
            <rFont val="Tahoma"/>
            <family val="2"/>
          </rPr>
          <t xml:space="preserve"> anzupassen. Es ist nur ein Eingriff förderfähig.»
Nr. 3.1.2.5: «Jungbestandspflege in Naturverjüngungen (förderfähige Baumarten gemäß Anlage 1 und Birke) und in  zuvor geförderten oder förderfähigen Kulturen bis zu einem Alter von 15 Jahren mit dem Ziel, diese </t>
        </r>
        <r>
          <rPr>
            <u/>
            <sz val="8"/>
            <color indexed="81"/>
            <rFont val="Tahoma"/>
            <family val="2"/>
          </rPr>
          <t>an Standort und Bestockungsziel</t>
        </r>
        <r>
          <rPr>
            <sz val="8"/>
            <color indexed="81"/>
            <rFont val="Tahoma"/>
            <family val="2"/>
          </rPr>
          <t xml:space="preserve"> anzupassen. Es ist nur ein Eingriff zuwendungsfähig.» - (vgl. auch: «Schutzgebietsziele» aus der alten Fsg. der Pr-RL)
</t>
        </r>
      </text>
    </comment>
    <comment ref="D251" authorId="0" shapeId="0" xr:uid="{00000000-0006-0000-0100-00003D000000}">
      <text>
        <r>
          <rPr>
            <b/>
            <sz val="9"/>
            <color indexed="81"/>
            <rFont val="Segoe UI"/>
            <family val="2"/>
          </rPr>
          <t xml:space="preserve">Anmerkung:
Anlage mit Fördersätzen:
</t>
        </r>
        <r>
          <rPr>
            <sz val="9"/>
            <color indexed="81"/>
            <rFont val="Segoe UI"/>
            <family val="2"/>
          </rPr>
          <t>« Streichmittel, Drathosen, Schutz- und Netzhüllen …»</t>
        </r>
      </text>
    </comment>
    <comment ref="H251" authorId="0" shapeId="0" xr:uid="{00000000-0006-0000-0100-00003E000000}">
      <text>
        <r>
          <rPr>
            <b/>
            <sz val="9"/>
            <color indexed="81"/>
            <rFont val="Segoe UI"/>
            <family val="2"/>
          </rPr>
          <t xml:space="preserve">Anmerkung:
</t>
        </r>
        <r>
          <rPr>
            <sz val="9"/>
            <color indexed="81"/>
            <rFont val="Segoe UI"/>
            <family val="2"/>
          </rPr>
          <t>laut Anlage mit Fördersätzen 
« 1,30 EUR je 10 Stück» - die Formel in dieser Zelle rechnet mit 0,13 EUR /St.</t>
        </r>
      </text>
    </comment>
    <comment ref="D253" authorId="0" shapeId="0" xr:uid="{00000000-0006-0000-0100-00003F000000}">
      <text>
        <r>
          <rPr>
            <b/>
            <sz val="9"/>
            <color indexed="81"/>
            <rFont val="Segoe UI"/>
            <family val="2"/>
          </rPr>
          <t xml:space="preserve">Anmerkung:
Anlage mit Fördersätzen:
</t>
        </r>
        <r>
          <rPr>
            <sz val="9"/>
            <color indexed="81"/>
            <rFont val="Segoe UI"/>
            <family val="2"/>
          </rPr>
          <t xml:space="preserve">« … Verbiss- 
schutzmanschetten »
</t>
        </r>
      </text>
    </comment>
    <comment ref="D270" authorId="0" shapeId="0" xr:uid="{00000000-0006-0000-0100-000040000000}">
      <text>
        <r>
          <rPr>
            <b/>
            <sz val="9"/>
            <color indexed="81"/>
            <rFont val="Segoe UI"/>
            <family val="2"/>
          </rPr>
          <t>Amerkung:</t>
        </r>
        <r>
          <rPr>
            <sz val="9"/>
            <color indexed="81"/>
            <rFont val="Segoe UI"/>
            <family val="2"/>
          </rPr>
          <t xml:space="preserve">
Nr. 2.4.7.:  «Gatter in Naturverjüngungen, förderfähigen oder geförderten Kulturen, die nicht nach Nummer 2.4.3.2 oder 2.4.3.2 gefördert wurden ...»</t>
        </r>
      </text>
    </comment>
  </commentList>
</comments>
</file>

<file path=xl/sharedStrings.xml><?xml version="1.0" encoding="utf-8"?>
<sst xmlns="http://schemas.openxmlformats.org/spreadsheetml/2006/main" count="546" uniqueCount="266">
  <si>
    <t>nein</t>
  </si>
  <si>
    <t>ja</t>
  </si>
  <si>
    <t xml:space="preserve">  nein</t>
  </si>
  <si>
    <t xml:space="preserve">  ja</t>
  </si>
  <si>
    <t>Ort, Datum</t>
  </si>
  <si>
    <t xml:space="preserve">  Folgende Belege sind beigefügt:</t>
  </si>
  <si>
    <r>
      <t xml:space="preserve">  zum </t>
    </r>
    <r>
      <rPr>
        <b/>
        <sz val="8"/>
        <rFont val="Arial"/>
        <family val="2"/>
      </rPr>
      <t>Antrag</t>
    </r>
    <r>
      <rPr>
        <sz val="8"/>
        <rFont val="Arial"/>
        <family val="2"/>
      </rPr>
      <t xml:space="preserve"> vom</t>
    </r>
  </si>
  <si>
    <t xml:space="preserve">  Antragsteller</t>
  </si>
  <si>
    <t xml:space="preserve">  Durchführung wie geplant</t>
  </si>
  <si>
    <r>
      <t xml:space="preserve">  zum </t>
    </r>
    <r>
      <rPr>
        <b/>
        <sz val="8"/>
        <rFont val="Arial"/>
        <family val="2"/>
      </rPr>
      <t>Verwendungsnachweis</t>
    </r>
    <r>
      <rPr>
        <sz val="8"/>
        <rFont val="Arial"/>
        <family val="2"/>
      </rPr>
      <t xml:space="preserve"> vom</t>
    </r>
  </si>
  <si>
    <t>bitte ankreuzen</t>
  </si>
  <si>
    <t>bis …</t>
  </si>
  <si>
    <t xml:space="preserve">  Durchf.-Zeitraum von</t>
  </si>
  <si>
    <t xml:space="preserve">  I. ANTRAGSDATEN</t>
  </si>
  <si>
    <t xml:space="preserve">  I. VERWENDUNGSNACHWEISDATEN</t>
  </si>
  <si>
    <t xml:space="preserve">   II.2  Bemerkungen</t>
  </si>
  <si>
    <t>Ausgaben
ohne MWSt.:</t>
  </si>
  <si>
    <t>Förder-
betrag:</t>
  </si>
  <si>
    <t xml:space="preserve">    Holzeinschlags</t>
  </si>
  <si>
    <t>Aufmaßliste / Messprotokolle</t>
  </si>
  <si>
    <t xml:space="preserve">   (bei Holzmengen in fm)</t>
  </si>
  <si>
    <t xml:space="preserve">  (Art, Ort, Durchführungszeitraum)</t>
  </si>
  <si>
    <t xml:space="preserve">  • dringend erforderlich</t>
  </si>
  <si>
    <t xml:space="preserve">  • weniger dringend</t>
  </si>
  <si>
    <t xml:space="preserve">  • nachrangig</t>
  </si>
  <si>
    <t xml:space="preserve">   Zum Schutz der Bestände sind  vorbeugende und</t>
  </si>
  <si>
    <t xml:space="preserve">   (immer)</t>
  </si>
  <si>
    <t xml:space="preserve">    ●  Nasslager?</t>
  </si>
  <si>
    <t xml:space="preserve">    ●  Trockenlager?</t>
  </si>
  <si>
    <t xml:space="preserve">Antrag nach Nr. ... </t>
  </si>
  <si>
    <t>Nr. 2.2.4</t>
  </si>
  <si>
    <t>Nr. 2.2.5</t>
  </si>
  <si>
    <t>Einheit
EUR / fm / ha</t>
  </si>
  <si>
    <r>
      <t xml:space="preserve">Nr. 2.2.1      </t>
    </r>
    <r>
      <rPr>
        <sz val="8"/>
        <rFont val="Arial"/>
        <family val="2"/>
      </rPr>
      <t>Ausg. ohne MWSt</t>
    </r>
    <r>
      <rPr>
        <b/>
        <sz val="8"/>
        <rFont val="Arial"/>
        <family val="2"/>
      </rPr>
      <t xml:space="preserve">.:  </t>
    </r>
  </si>
  <si>
    <t xml:space="preserve">Verwendungsnachweis
nach Nr. ... </t>
  </si>
  <si>
    <t xml:space="preserve">  Flächengröße in ha</t>
  </si>
  <si>
    <t xml:space="preserve">  fm</t>
  </si>
  <si>
    <t xml:space="preserve">  ha</t>
  </si>
  <si>
    <t xml:space="preserve">  EUR</t>
  </si>
  <si>
    <t xml:space="preserve">    Kauf von Maschinen und Geräten</t>
  </si>
  <si>
    <t xml:space="preserve">    Zuw.-Empf. zum Zwecke des</t>
  </si>
  <si>
    <t xml:space="preserve">    Naturschutzes unentgeltlich</t>
  </si>
  <si>
    <t xml:space="preserve">    übertragen worden sind</t>
  </si>
  <si>
    <t xml:space="preserve">  • falls Maßn. nach Nr. 2.2.:</t>
  </si>
  <si>
    <t xml:space="preserve">  • Maßn. des regulären</t>
  </si>
  <si>
    <t xml:space="preserve">  • Maßn. auf Flächen, die dem </t>
  </si>
  <si>
    <t xml:space="preserve">  • falls Maßn. nach Nr. 2.2.3.:</t>
  </si>
  <si>
    <t xml:space="preserve">    wurde auf Antragsflächen</t>
  </si>
  <si>
    <r>
      <t xml:space="preserve">    schon </t>
    </r>
    <r>
      <rPr>
        <u/>
        <sz val="8"/>
        <rFont val="Arial"/>
        <family val="2"/>
      </rPr>
      <t>Hacken</t>
    </r>
    <r>
      <rPr>
        <sz val="8"/>
        <rFont val="Arial"/>
        <family val="2"/>
      </rPr>
      <t xml:space="preserve"> gefördert?</t>
    </r>
  </si>
  <si>
    <r>
      <t xml:space="preserve">    schon </t>
    </r>
    <r>
      <rPr>
        <u/>
        <sz val="8"/>
        <rFont val="Arial"/>
        <family val="2"/>
      </rPr>
      <t>Mulchen</t>
    </r>
    <r>
      <rPr>
        <sz val="8"/>
        <rFont val="Arial"/>
        <family val="2"/>
      </rPr>
      <t xml:space="preserve"> gefördert?</t>
    </r>
  </si>
  <si>
    <t>Nr. 2.1.2</t>
  </si>
  <si>
    <t xml:space="preserve">  in %</t>
  </si>
  <si>
    <t>Baumart</t>
  </si>
  <si>
    <t>Größe</t>
  </si>
  <si>
    <t>Herk-Nr. *)</t>
  </si>
  <si>
    <t>Stück</t>
  </si>
  <si>
    <t>EUR / St.</t>
  </si>
  <si>
    <t>Summe EUR</t>
  </si>
  <si>
    <t xml:space="preserve">   *)  Hinweis:  Die weiteren für das Herkunftsgebiet empfohlenen Herkünfte</t>
  </si>
  <si>
    <t xml:space="preserve">       sowie die Ersatzherkünfte laut dem Erl. d. MULNV v. 03.02.2020 </t>
  </si>
  <si>
    <t xml:space="preserve">       dürfen alternativ verwendet werden.</t>
  </si>
  <si>
    <t xml:space="preserve"> </t>
  </si>
  <si>
    <t xml:space="preserve">  Flächengröße (nur LH erlaubt)</t>
  </si>
  <si>
    <t xml:space="preserve">     ha</t>
  </si>
  <si>
    <r>
      <t xml:space="preserve">  Falls </t>
    </r>
    <r>
      <rPr>
        <u/>
        <sz val="8"/>
        <rFont val="Arial"/>
        <family val="2"/>
      </rPr>
      <t>kein</t>
    </r>
    <r>
      <rPr>
        <sz val="8"/>
        <rFont val="Arial"/>
        <family val="2"/>
      </rPr>
      <t xml:space="preserve"> Waldrand angelegt wird, bitte </t>
    </r>
    <r>
      <rPr>
        <b/>
        <sz val="8"/>
        <rFont val="Arial"/>
        <family val="2"/>
      </rPr>
      <t>begründen</t>
    </r>
    <r>
      <rPr>
        <sz val="8"/>
        <rFont val="Arial"/>
        <family val="2"/>
      </rPr>
      <t>, warum nicht:</t>
    </r>
  </si>
  <si>
    <t>Straucharten</t>
  </si>
  <si>
    <t xml:space="preserve">  •  Enthielt / enthält der Vorbestand (Nr. 2.3.1 der RL) …</t>
  </si>
  <si>
    <t xml:space="preserve">     überwiegend nicht stand-
     ortheimische Baumarten</t>
  </si>
  <si>
    <t xml:space="preserve">     oder nicht standort-
     gerechte Baumarten</t>
  </si>
  <si>
    <t xml:space="preserve">     oder fehlten darin
     Mischbaumarten?</t>
  </si>
  <si>
    <t xml:space="preserve">  •  Wird durch das Vorhaben ein naturnaher Laubwald oder 
     ein Laub-Mischwald oder ein Laub-Nadel-Mischwald mit 
     höherer Struktur- und Artenvielfalt begründet?</t>
  </si>
  <si>
    <t xml:space="preserve">  • Bei Aufforstungen und Verjüngung: </t>
  </si>
  <si>
    <t xml:space="preserve">     Erfolgt die Maßnahme (nach Nr. 2.3.2 RL) unter tlw. 
     Verwendung anderer Baumarten als im Vorbestand?</t>
  </si>
  <si>
    <t xml:space="preserve">  • Ist es Ziel, veränderte Bestandsstruktur zu schaffen?</t>
  </si>
  <si>
    <t xml:space="preserve">  • Ausgleichsmaßnahme?</t>
  </si>
  <si>
    <t xml:space="preserve">  • Maßnahme im Rahmen eines Ökokontos?</t>
  </si>
  <si>
    <t xml:space="preserve">  • FöNa-Maßnahme?</t>
  </si>
  <si>
    <t>Waldbesitz in NRW? (J / N)</t>
  </si>
  <si>
    <t>Karte  (Maßstab 1 : 25.000)</t>
  </si>
  <si>
    <t>bei zertifiziertem Saatgut: Zertifikat</t>
  </si>
  <si>
    <t>Lieferschein</t>
  </si>
  <si>
    <t>Nr. 2.1.3.1</t>
  </si>
  <si>
    <r>
      <t xml:space="preserve">Nr. 2.1.3.2   </t>
    </r>
    <r>
      <rPr>
        <sz val="8"/>
        <rFont val="Arial"/>
        <family val="2"/>
      </rPr>
      <t>Ausg. ohne MWSt</t>
    </r>
    <r>
      <rPr>
        <b/>
        <sz val="8"/>
        <rFont val="Arial"/>
        <family val="2"/>
      </rPr>
      <t xml:space="preserve">.:  </t>
    </r>
  </si>
  <si>
    <t xml:space="preserve">  Nadelholzfläche nachher</t>
  </si>
  <si>
    <t xml:space="preserve">  erreichter Bestockungsgrad</t>
  </si>
  <si>
    <t xml:space="preserve">  Gesamtförderbetrag in EUR:</t>
  </si>
  <si>
    <r>
      <rPr>
        <b/>
        <sz val="8"/>
        <rFont val="Arial"/>
        <family val="2"/>
      </rPr>
      <t xml:space="preserve">  </t>
    </r>
    <r>
      <rPr>
        <b/>
        <u/>
        <sz val="8"/>
        <rFont val="Arial"/>
        <family val="2"/>
      </rPr>
      <t>Flächengröße</t>
    </r>
  </si>
  <si>
    <r>
      <t xml:space="preserve">  </t>
    </r>
    <r>
      <rPr>
        <b/>
        <u/>
        <sz val="8"/>
        <rFont val="Arial"/>
        <family val="2"/>
      </rPr>
      <t>Flächengröße</t>
    </r>
  </si>
  <si>
    <t xml:space="preserve">  Flächenermittlungsverfahren</t>
  </si>
  <si>
    <t xml:space="preserve">  Herausgepflegte Baumart(en)</t>
  </si>
  <si>
    <t xml:space="preserve">  Bestandsalter in Jahren</t>
  </si>
  <si>
    <t xml:space="preserve"> angestrebter Bestockungsgrad</t>
  </si>
  <si>
    <t xml:space="preserve">  bei zuvor geförderter Kultur:</t>
  </si>
  <si>
    <t xml:space="preserve">  bei förderfähiger (nicht geförderter) Kultur:</t>
  </si>
  <si>
    <t xml:space="preserve">  Arbeitsverfahren</t>
  </si>
  <si>
    <t xml:space="preserve">  Höhe des ursprünglichen NH-Anteils</t>
  </si>
  <si>
    <t xml:space="preserve">  Höhe des NH-Anteils nach dem Pflegeeingriff</t>
  </si>
  <si>
    <r>
      <t xml:space="preserve">   bekämpfende Maßnahmen …              </t>
    </r>
    <r>
      <rPr>
        <b/>
        <sz val="8"/>
        <color rgb="FF0000FF"/>
        <rFont val="Arial"/>
        <family val="2"/>
      </rPr>
      <t>jeweils nur ein Feld ankreuzen</t>
    </r>
  </si>
  <si>
    <t xml:space="preserve">   • Schäden (Art und Ausmaß),</t>
  </si>
  <si>
    <t xml:space="preserve">   • Bewältigung von Schäden und Folgeschäden extremer Wetter-</t>
  </si>
  <si>
    <t xml:space="preserve">   • Begründung für die gewählte Maßnahme, </t>
  </si>
  <si>
    <t xml:space="preserve">   • Art und Umfang der Maßnahme    </t>
  </si>
  <si>
    <t xml:space="preserve">   • und keine Umstände erkennbar sind, die Zweifel an einer</t>
  </si>
  <si>
    <t xml:space="preserve">   • dass die Maßnahmen forstfachlich sinnvoll und zweckmäßig waren</t>
  </si>
  <si>
    <t xml:space="preserve">  II.2.1  Fragen zu Förderausschlüssen </t>
  </si>
  <si>
    <t>II.2.3.   Doppelförderung: 
             Ist das Vorhaben eine...</t>
  </si>
  <si>
    <t xml:space="preserve">  Kleinprivatwald - hat Ast / FBG  
  weniger als 20 ha Waldfläche?</t>
  </si>
  <si>
    <t xml:space="preserve">  Antrag nach Nr. ... </t>
  </si>
  <si>
    <t xml:space="preserve">  Verwendungsnachweis nach Nr. ... </t>
  </si>
  <si>
    <t xml:space="preserve">  nach dem Waldbaukonzept NRW - Ziffer …</t>
  </si>
  <si>
    <t xml:space="preserve">     ereignisse, hier Borkenkäferbefall (Nr. 4 der Fö-RL), </t>
  </si>
  <si>
    <t xml:space="preserve">    (außer Ausgaben unter Nr. 2.3.1)</t>
  </si>
  <si>
    <r>
      <t xml:space="preserve">  • Bei </t>
    </r>
    <r>
      <rPr>
        <u/>
        <sz val="8"/>
        <color rgb="FFFF0000"/>
        <rFont val="Arial"/>
        <family val="2"/>
      </rPr>
      <t>Aufforstungen</t>
    </r>
    <r>
      <rPr>
        <sz val="8"/>
        <color rgb="FFFF0000"/>
        <rFont val="Arial"/>
        <family val="2"/>
      </rPr>
      <t>:
     FBB bestätigt, das Ziel eines stabilen Laubwaldes bzw. Laub-Nadel-
     Mischwaldes (gemäß I. a - c dieser Anlage) könne unter Beibehaltung
     des Laubholzanteils (auch unter Beachtung evtl. notwendig werden-
     der Pflegemaßnahmen) als langfristig gesichert angesehen werden.</t>
    </r>
  </si>
  <si>
    <r>
      <t xml:space="preserve">  • Bei </t>
    </r>
    <r>
      <rPr>
        <u/>
        <sz val="8"/>
        <color rgb="FFFF0000"/>
        <rFont val="Arial"/>
        <family val="2"/>
      </rPr>
      <t>Nachbesserungen</t>
    </r>
    <r>
      <rPr>
        <sz val="8"/>
        <color rgb="FFFF0000"/>
        <rFont val="Arial"/>
        <family val="2"/>
      </rPr>
      <t>:
     FBB bestätigt, es seien « bei geförderten Kulturen in den ersten 36 
     Monaten nach Pflanzung oder Saat aufgrund natürlicher Ereignisse 
     (wie Frost, Trockenheit, Überschwemmung, nicht jedoch Wildverbiss, 
     Mäusefraß oder Pflegemängel) Ausfälle in Höhe von mehr als 30 %
     der Pflanzenzahl oder einem Hektar zusammenhängender Fläche 
     aufgetreten. »</t>
    </r>
  </si>
  <si>
    <t xml:space="preserve">     ordnungsgemäßen Maßnahmendurchführung wecken oder</t>
  </si>
  <si>
    <t xml:space="preserve">     die Abweichungen bzw. Unregelmäßigkeiten bei der Angabe der</t>
  </si>
  <si>
    <t xml:space="preserve">     abgerechneten Holzmengen oder Flächengrößen begünden</t>
  </si>
  <si>
    <t xml:space="preserve">   • Ist Waldentwicklungstyp (WET) richtig ausgewählt? Falls nicht, </t>
  </si>
  <si>
    <t xml:space="preserve">     liegt fachlich und inhaltlich hinreichende Begründung vor?</t>
  </si>
  <si>
    <t xml:space="preserve">  •  Werden die folgenden Rechtsgrundlagen beachtet?</t>
  </si>
  <si>
    <t xml:space="preserve">    Waldbaukonzept NRW</t>
  </si>
  <si>
    <t xml:space="preserve">    Herkunftsempfehlungen</t>
  </si>
  <si>
    <t xml:space="preserve">    Saat 2014</t>
  </si>
  <si>
    <t xml:space="preserve">    Standort- und Waldbaukarten </t>
  </si>
  <si>
    <t xml:space="preserve">    von www.waldinfo.nrw.de</t>
  </si>
  <si>
    <t>II.2.2.  Fragen zu Rechtsgrundlagen</t>
  </si>
  <si>
    <t xml:space="preserve">II.2.4.    nur bei Anträgen nach 2.4.1 </t>
  </si>
  <si>
    <r>
      <t xml:space="preserve">  </t>
    </r>
    <r>
      <rPr>
        <u/>
        <sz val="8"/>
        <rFont val="Arial"/>
        <family val="2"/>
      </rPr>
      <t>Name Waldbesitzer</t>
    </r>
  </si>
  <si>
    <t xml:space="preserve">              Größe des Waldeigentums in NRW unter 20 ha?</t>
  </si>
  <si>
    <t>weniger als 20 ha</t>
  </si>
  <si>
    <t>Bei Maßnahmen nach Nr. 2.1.2:</t>
  </si>
  <si>
    <t>Bei Maßnahmen nach Nr. 2.1.3.x: Handelt es sich um</t>
  </si>
  <si>
    <t xml:space="preserve">  Gemarkung</t>
  </si>
  <si>
    <t xml:space="preserve">  Flur / Flurstück</t>
  </si>
  <si>
    <t xml:space="preserve">  Unterabteilung</t>
  </si>
  <si>
    <t>Nr. 2.1.3.2</t>
  </si>
  <si>
    <t>Nr. 2.2.1</t>
  </si>
  <si>
    <t>Nr. 2.2.3</t>
  </si>
  <si>
    <t>Nr. 2.4.1</t>
  </si>
  <si>
    <t>Nr. 2.4.5</t>
  </si>
  <si>
    <t>Nr. 2.4.6 aI</t>
  </si>
  <si>
    <t>Nr. 2.4.6 b)</t>
  </si>
  <si>
    <t xml:space="preserve">  Gesamtfördersumme dieses Antrags (in EUR)</t>
  </si>
  <si>
    <t xml:space="preserve">                     Mulchen zur Herabsetzung der Bruttauglichkeit</t>
  </si>
  <si>
    <t xml:space="preserve">  • Trifft es zu, dass das aufgearbeitete</t>
  </si>
  <si>
    <r>
      <t xml:space="preserve">    Holz </t>
    </r>
    <r>
      <rPr>
        <u/>
        <sz val="8"/>
        <rFont val="Arial"/>
        <family val="2"/>
      </rPr>
      <t>nicht</t>
    </r>
    <r>
      <rPr>
        <sz val="8"/>
        <rFont val="Arial"/>
        <family val="2"/>
      </rPr>
      <t xml:space="preserve"> infolge von Extremwetter-</t>
    </r>
  </si>
  <si>
    <t xml:space="preserve">    ereignissen anfiel?</t>
  </si>
  <si>
    <t xml:space="preserve">  bei WG zusätzlich 2.500 EUR je angefangene 50 ha Mitgliedsfläche</t>
  </si>
  <si>
    <t xml:space="preserve">  Höchstbetrag beachtet?</t>
  </si>
  <si>
    <t>Nr. 2.2.6</t>
  </si>
  <si>
    <t xml:space="preserve">  Std.</t>
  </si>
  <si>
    <t>Pflanz-
verband</t>
  </si>
  <si>
    <t>Nr. 2.1.3.3</t>
  </si>
  <si>
    <t xml:space="preserve">  Nr. 2.1.2     Flächenräumung mit Materialkonzentration</t>
  </si>
  <si>
    <t xml:space="preserve">                      auf der Arbeitstrasse ohne flächiges Befahren</t>
  </si>
  <si>
    <t>Wird die Fläche nur im erforderlichen Umfang geräumt? (kurze fachliche Stellungnahme)</t>
  </si>
  <si>
    <t>Nr. 2.3</t>
  </si>
  <si>
    <t xml:space="preserve">  • Maßn. auf Flächen, auf denen die </t>
  </si>
  <si>
    <t xml:space="preserve">    Vorschriften dauerhaft untersagt ist </t>
  </si>
  <si>
    <t xml:space="preserve">    Bewirtschaftung aufgrund rechtlicher</t>
  </si>
  <si>
    <t xml:space="preserve">  • Wurden die Flächen zwecks Naturschutz 
     dem Zuwendungsempfänger 
     unentgeltlich übertragen?</t>
  </si>
  <si>
    <r>
      <t xml:space="preserve">Nr. 2.1.3.3   </t>
    </r>
    <r>
      <rPr>
        <sz val="8"/>
        <rFont val="Arial"/>
        <family val="2"/>
      </rPr>
      <t>Ausg. ohne MWSt</t>
    </r>
    <r>
      <rPr>
        <b/>
        <sz val="8"/>
        <rFont val="Arial"/>
        <family val="2"/>
      </rPr>
      <t xml:space="preserve">.:  </t>
    </r>
  </si>
  <si>
    <t xml:space="preserve">  Nr. 2.3.1 - Holzlagerplätze</t>
  </si>
  <si>
    <t>Bei Maßnahmen nach Nr. 2.1: Es werden je ha</t>
  </si>
  <si>
    <t xml:space="preserve">   Bäume Totholz</t>
  </si>
  <si>
    <t>stehend, gebrochen oder geworfen auf der Fläche belassen?</t>
  </si>
  <si>
    <t>Das beantragte Vorhaben wird von mir für forstfachlich notwendig und zweckmäßig gehalten.</t>
  </si>
  <si>
    <t xml:space="preserve">  Nr. 2.1.3.1  Entnahme von Kalamitätsholz zur Beseitigung </t>
  </si>
  <si>
    <t xml:space="preserve">  Nr. 2.1.3.2  Ausgaben für forstfachl. Vorbereitung von Maßnahmen</t>
  </si>
  <si>
    <t xml:space="preserve">  Nr. 2.1.3.3  Ausgaben für Einrichtung von Baustellenabsicherung </t>
  </si>
  <si>
    <t xml:space="preserve">  Nr. 2.2.1    Überwachung, Vorbeugung und insektizidfreie </t>
  </si>
  <si>
    <r>
      <t xml:space="preserve">  (ganz oder tlw. ja=</t>
    </r>
    <r>
      <rPr>
        <b/>
        <sz val="8"/>
        <rFont val="Arial"/>
        <family val="2"/>
      </rPr>
      <t>J</t>
    </r>
    <r>
      <rPr>
        <sz val="8"/>
        <rFont val="Arial"/>
        <family val="2"/>
      </rPr>
      <t>,</t>
    </r>
    <r>
      <rPr>
        <sz val="8"/>
        <rFont val="Arial"/>
        <family val="2"/>
      </rPr>
      <t xml:space="preserve"> nein=</t>
    </r>
    <r>
      <rPr>
        <b/>
        <sz val="8"/>
        <rFont val="Arial"/>
        <family val="2"/>
      </rPr>
      <t>N</t>
    </r>
    <r>
      <rPr>
        <sz val="8"/>
        <rFont val="Arial"/>
        <family val="2"/>
      </rPr>
      <t>)</t>
    </r>
  </si>
  <si>
    <t xml:space="preserve">                      von Gefahren an öff. Wegen (bitte Kommentar beachten)</t>
  </si>
  <si>
    <t xml:space="preserve">                       bei Vertragsunternehmen (bitte Kommentar beachten)</t>
  </si>
  <si>
    <t xml:space="preserve">                      während der Hiebsmaßnahmen (bitte Kommentar beachten)</t>
  </si>
  <si>
    <t xml:space="preserve">                      Bekämpfung (bitte Kommentar beachten)</t>
  </si>
  <si>
    <t xml:space="preserve">  Tatsächl. Förderbetrag für Maßn.  </t>
  </si>
  <si>
    <t xml:space="preserve">  Tatsächl. Förderbetrag für Maßn. </t>
  </si>
  <si>
    <t xml:space="preserve">Bestockungsgrad vor Maßnahmendurchführung:     </t>
  </si>
  <si>
    <t/>
  </si>
  <si>
    <r>
      <t xml:space="preserve">(in % der </t>
    </r>
    <r>
      <rPr>
        <b/>
        <u/>
        <sz val="8"/>
        <rFont val="Arial"/>
        <family val="2"/>
      </rPr>
      <t>Gesamt</t>
    </r>
    <r>
      <rPr>
        <sz val="8"/>
        <rFont val="Arial"/>
        <family val="2"/>
      </rPr>
      <t>-Pfl. inkl. Saat / Waldrand)</t>
    </r>
  </si>
  <si>
    <t xml:space="preserve">  Möglicher Förderbetrag für c) Anpflanzung: </t>
  </si>
  <si>
    <t xml:space="preserve">  Möglicher Förderbetrag für e) Waldrand:</t>
  </si>
  <si>
    <t xml:space="preserve">  Nr. 2.4.5.1 Nachbesserungen, hier: Anpflanzung</t>
  </si>
  <si>
    <r>
      <t xml:space="preserve">falls urspr. Aufforstung </t>
    </r>
    <r>
      <rPr>
        <b/>
        <u/>
        <sz val="10"/>
        <color indexed="17"/>
        <rFont val="Arial"/>
        <family val="2"/>
      </rPr>
      <t>vor dem 09.06.2022</t>
    </r>
    <r>
      <rPr>
        <b/>
        <sz val="10"/>
        <color indexed="17"/>
        <rFont val="Arial"/>
        <family val="2"/>
      </rPr>
      <t xml:space="preserve"> bewilligt worden war</t>
    </r>
  </si>
  <si>
    <t xml:space="preserve">  Nr. 2.4.5.1 Nachbesserungen, hier: Waldrand</t>
  </si>
  <si>
    <r>
      <t xml:space="preserve">  ist Teilfäche der Fläche in Zelle </t>
    </r>
    <r>
      <rPr>
        <sz val="8"/>
        <color rgb="FFFF0000"/>
        <rFont val="Arial"/>
        <family val="2"/>
      </rPr>
      <t>G60</t>
    </r>
  </si>
  <si>
    <t xml:space="preserve">  Rechnerischer Förderbetrag für Nr. 2.4.5.1</t>
  </si>
  <si>
    <t xml:space="preserve">Bestockungsgrad vor Maßnahmendurchführung:  </t>
  </si>
  <si>
    <t xml:space="preserve">  Bei Nachbesserung: Empfohlener Waldentwicklungstyp</t>
  </si>
  <si>
    <t>Baumart (ohne Sträucher)</t>
  </si>
  <si>
    <t xml:space="preserve">  Nr. 2.4.6  Pflegemaßnahmen in Naturverjüngungen und in den vor dem 09.06.</t>
  </si>
  <si>
    <t>2022 geförderten oder förderfähigen Kulturen bis zur Jungbestandsphase</t>
  </si>
  <si>
    <t xml:space="preserve">  b)  … oder konventionell</t>
  </si>
  <si>
    <t xml:space="preserve">  a)  … entweder mit dem Spacer …</t>
  </si>
  <si>
    <t>kein Waldaußenrand betroffen!</t>
  </si>
  <si>
    <t xml:space="preserve">  Nr. 2.4.7   Chem. / mechanischer Pflanzenschutz</t>
  </si>
  <si>
    <t xml:space="preserve">  Nr. 2.4.7 (a)  mechanischer Pflanzenschutz</t>
  </si>
  <si>
    <t xml:space="preserve">  Einzelschutz / Stück:</t>
  </si>
  <si>
    <t xml:space="preserve">  St.</t>
  </si>
  <si>
    <t xml:space="preserve">  Verbissschutzmanschetten:</t>
  </si>
  <si>
    <t xml:space="preserve">  auf einer Fläche von…</t>
  </si>
  <si>
    <t xml:space="preserve">  zweckmäßige Art und Höhe:</t>
  </si>
  <si>
    <t xml:space="preserve">  Nr. 2.4.7 (b)  entweder chemischer Pflanzenschutz …</t>
  </si>
  <si>
    <t xml:space="preserve">  Chemischer Schutz:</t>
  </si>
  <si>
    <t xml:space="preserve">   kg, l</t>
  </si>
  <si>
    <t xml:space="preserve">   ha</t>
  </si>
  <si>
    <t xml:space="preserve">  Nr. 2.4.7 (b)  … oder mechanischer Pflanzenschutz</t>
  </si>
  <si>
    <t>lfdm.</t>
  </si>
  <si>
    <t xml:space="preserve">  lfdm.</t>
  </si>
  <si>
    <t>Nr. 2.4.7 alle</t>
  </si>
  <si>
    <t>Nr. 2.4.7</t>
  </si>
  <si>
    <t xml:space="preserve">  Gatter in lfd. M.:</t>
  </si>
  <si>
    <r>
      <t xml:space="preserve">Nr. 2.2.3                 </t>
    </r>
    <r>
      <rPr>
        <sz val="8"/>
        <rFont val="Arial"/>
        <family val="2"/>
      </rPr>
      <t xml:space="preserve">                     Fläche:</t>
    </r>
  </si>
  <si>
    <t xml:space="preserve">  Nr. 2.4.1.1  Vorarbeiten</t>
  </si>
  <si>
    <t xml:space="preserve">  in ha</t>
  </si>
  <si>
    <t xml:space="preserve">  Wiederbewaldungsfläche lt. Antrag </t>
  </si>
  <si>
    <r>
      <t xml:space="preserve">  Förderbetrag in EUR</t>
    </r>
    <r>
      <rPr>
        <sz val="8"/>
        <rFont val="Arial"/>
        <family val="2"/>
      </rPr>
      <t xml:space="preserve"> :</t>
    </r>
  </si>
  <si>
    <r>
      <t xml:space="preserve">  Ausgaben + Förderbetrag in EUR</t>
    </r>
    <r>
      <rPr>
        <sz val="8"/>
        <rFont val="Arial"/>
        <family val="2"/>
      </rPr>
      <t xml:space="preserve"> :</t>
    </r>
  </si>
  <si>
    <r>
      <t xml:space="preserve">  Nr. 2.4.5      Nachbesserungen, </t>
    </r>
    <r>
      <rPr>
        <b/>
        <sz val="8"/>
        <rFont val="Arial"/>
        <family val="2"/>
      </rPr>
      <t>falls die Aufforstung vor</t>
    </r>
  </si>
  <si>
    <t xml:space="preserve">                     09.06.2022 bewilligt worden war</t>
  </si>
  <si>
    <t xml:space="preserve">  Nr. 2.4.6      Pflegemaßnahmen in NV oder Aufforstungen</t>
  </si>
  <si>
    <r>
      <t xml:space="preserve">                     bis zur Jungbestandsphase, </t>
    </r>
    <r>
      <rPr>
        <b/>
        <sz val="8"/>
        <rFont val="Arial"/>
        <family val="2"/>
      </rPr>
      <t xml:space="preserve">falls die Aufforstung </t>
    </r>
  </si>
  <si>
    <t xml:space="preserve">                     vor 09.06.2022 bewilligt worden war</t>
  </si>
  <si>
    <r>
      <t xml:space="preserve">  Ist Ast </t>
    </r>
    <r>
      <rPr>
        <b/>
        <sz val="8"/>
        <rFont val="Arial"/>
        <family val="2"/>
      </rPr>
      <t xml:space="preserve">Mitglied </t>
    </r>
    <r>
      <rPr>
        <sz val="8"/>
        <rFont val="Arial"/>
        <family val="2"/>
      </rPr>
      <t>eines forstwirtschaftlichen
  Zusammenschlusses, der eine Zuwendung 
  im Rahmen der Direkten Förderung erhält?</t>
    </r>
  </si>
  <si>
    <r>
      <t xml:space="preserve">  mit zuwendungsfähigen NH-Arten?
  (durch Zeilen</t>
    </r>
    <r>
      <rPr>
        <sz val="8"/>
        <color rgb="FFFF0000"/>
        <rFont val="Arial"/>
        <family val="2"/>
      </rPr>
      <t xml:space="preserve"> 154 bis 160</t>
    </r>
    <r>
      <rPr>
        <sz val="8"/>
        <rFont val="Arial"/>
        <family val="2"/>
      </rPr>
      <t xml:space="preserve"> gesteuert)</t>
    </r>
  </si>
  <si>
    <t xml:space="preserve">  Nr. 2.4.1.2  Vorarbeiten (nur zusammen mit Nr. 2.4.3 zu bewilligen)</t>
  </si>
  <si>
    <t xml:space="preserve">  Nr. 2.4.3.1  Initialbegründung mit geringen Pflanzenzahlen (Saat,</t>
  </si>
  <si>
    <t xml:space="preserve">                      Pflanzung oder Förderung vorhandener NV)</t>
  </si>
  <si>
    <t xml:space="preserve">  Nr. 2.4.3.2  Wiederbewaldung im Standardverband </t>
  </si>
  <si>
    <t xml:space="preserve">                      (Saat, Pflanzung oder Förd. vorhandener NV)</t>
  </si>
  <si>
    <t xml:space="preserve">  Nr. 2.4.1.2  Vorarbeiten (zusammen mit Nr. 2.4.3 zu bewilligen)</t>
  </si>
  <si>
    <t xml:space="preserve">  bitte ankreuzen:</t>
  </si>
  <si>
    <t>x</t>
  </si>
  <si>
    <t>ABC</t>
  </si>
  <si>
    <t>WENN($P$58&lt;&gt;"J";"";WENN(F89=0;"";WENN(P89=0;"";MIN(0,8*P89;I89))))</t>
  </si>
  <si>
    <t>= Hier ist die Berechnung mit dem Label des Feldes nicht ganz stimmig</t>
  </si>
  <si>
    <t xml:space="preserve">  Nr. 2.4.1.2   Vorarbeiten</t>
  </si>
  <si>
    <t>RL Extremwetterfolgen - ohne Wiederbewaldung</t>
  </si>
  <si>
    <t xml:space="preserve">  Nr. 2.2.3    entweder Hacken auf der Rückegasse oder</t>
  </si>
  <si>
    <t xml:space="preserve">  Nr. 2.2.4    Maschinelles Entrinden von Rundholz </t>
  </si>
  <si>
    <t xml:space="preserve">  Nr. 2.2.5    Transport von Rundholz in Rinde auf Lagerplätze</t>
  </si>
  <si>
    <t xml:space="preserve">  Nr. 2.2.6    Einsatz geschulter Hilfskräfte</t>
  </si>
  <si>
    <t xml:space="preserve">  Nr. 2.3       Anlage und Unterhaltung von Holzlagerplätzen       </t>
  </si>
  <si>
    <t>einen qualifizierten Unternehmer? (bitte Nachweis beifügen)</t>
  </si>
  <si>
    <t>(falls nicht, forstfachliche Begründung zur Forstschutzrelevanz)</t>
  </si>
  <si>
    <t xml:space="preserve">    ●  Name und 
        Gem. + Flur + Flurstück (falls oben abweichend)</t>
  </si>
  <si>
    <t xml:space="preserve">  Außer bei Maßn. nach Nr. 2.1.3.2, 2.1.3.3, 2.3, 2.4 gilt gem. Nr. 5.4 Abs. 3 Ex-RL eine Höchstförderung von</t>
  </si>
  <si>
    <t xml:space="preserve">  50.000 EUR je Antragst. + Jahr / je FBG-Mitglied + Jahr</t>
  </si>
  <si>
    <t xml:space="preserve">  Gesamtförderbetrag dieses Antrags (in EUR)</t>
  </si>
  <si>
    <t xml:space="preserve">  Maßnahme durchgeführt</t>
  </si>
  <si>
    <t>Anlage zum Verwendungsnachweis</t>
  </si>
  <si>
    <t>Anlage zur Antragstellung</t>
  </si>
  <si>
    <t xml:space="preserve">  II.  FACHLICHE STELLUNGNAHME</t>
  </si>
  <si>
    <r>
      <t xml:space="preserve">Nr. 2.2.3      </t>
    </r>
    <r>
      <rPr>
        <sz val="8"/>
        <rFont val="Arial"/>
        <family val="2"/>
      </rPr>
      <t>Fläche:</t>
    </r>
  </si>
  <si>
    <t>Nr. 2.1.3.1     Holzmenge:</t>
  </si>
  <si>
    <t>Name und Unterschrift</t>
  </si>
  <si>
    <r>
      <t xml:space="preserve">Nr. 2.2.4      </t>
    </r>
    <r>
      <rPr>
        <sz val="8"/>
        <rFont val="Arial"/>
        <family val="2"/>
      </rPr>
      <t>Holzmenge</t>
    </r>
  </si>
  <si>
    <r>
      <t xml:space="preserve">Nr. 2.2.5      </t>
    </r>
    <r>
      <rPr>
        <sz val="8"/>
        <rFont val="Arial"/>
        <family val="2"/>
      </rPr>
      <t>Holzmenge</t>
    </r>
  </si>
  <si>
    <r>
      <t xml:space="preserve">Nr. 2.2.6      </t>
    </r>
    <r>
      <rPr>
        <sz val="8"/>
        <rFont val="Arial"/>
        <family val="2"/>
      </rPr>
      <t>Dauer</t>
    </r>
  </si>
  <si>
    <t>Stellungnahme - insbesondere zu…</t>
  </si>
  <si>
    <t>falls Abnahme nicht durch staatliche(n) Förster(in) erfolgte, 
Namen der forstfachlich qualifizierten Person angeben:</t>
  </si>
  <si>
    <t>falls Planung nicht durch staatliche(n) Förster(in) erfolgte, 
Namen der forstfachlich qualifizierten Person angeben:</t>
  </si>
  <si>
    <t>Stand 22.01.2024</t>
  </si>
  <si>
    <t>Diesen Gesamtförderbetrag übernehmen Sie bitte in den Finanzplan des wald.web-Antrages unter:      
„Ausgabengliederung (Gesamtkosten)“ im Feld „davon förderfähig“. 
Bitte fügen Sie dort je Berechnungsblatt eine neue Zeile hinzu.</t>
  </si>
  <si>
    <t xml:space="preserve">  Hinweis Höchstbetrag: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</si>
</sst>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164" formatCode="#,##0.00\ [$€-1];\-#,##0.00\ [$€-1]"/>
    <numFmt numFmtId="165" formatCode="#,##0.0000"/>
    <numFmt numFmtId="166" formatCode="#,##0.0"/>
    <numFmt numFmtId="167" formatCode="0.0"/>
    <numFmt numFmtId="168" formatCode="0.0%"/>
    <numFmt numFmtId="169" formatCode="0.0000"/>
    <numFmt numFmtId="170" formatCode="#,##0.00\ [$EUR]"/>
  </numFmts>
  <fonts count="67" x14ac:knownFonts="1">
    <font>
      <sz val="10"/>
      <name val="Arial"/>
    </font>
    <font>
      <b/>
      <sz val="15"/>
      <name val="Arial"/>
      <family val="2"/>
    </font>
    <font>
      <sz val="8"/>
      <name val="Arial"/>
      <family val="2"/>
    </font>
    <font>
      <b/>
      <sz val="8"/>
      <name val="Arial"/>
      <family val="2"/>
    </font>
    <font>
      <sz val="8"/>
      <color indexed="81"/>
      <name val="Tahoma"/>
      <family val="2"/>
    </font>
    <font>
      <i/>
      <sz val="8"/>
      <name val="Arial"/>
      <family val="2"/>
    </font>
    <font>
      <sz val="8"/>
      <name val="Arial Narrow"/>
      <family val="2"/>
    </font>
    <font>
      <b/>
      <sz val="8"/>
      <name val="Arial Narrow"/>
      <family val="2"/>
    </font>
    <font>
      <b/>
      <sz val="9"/>
      <name val="Arial Narrow"/>
      <family val="2"/>
    </font>
    <font>
      <b/>
      <sz val="10"/>
      <name val="Arial"/>
      <family val="2"/>
    </font>
    <font>
      <b/>
      <sz val="8"/>
      <color indexed="81"/>
      <name val="Tahoma"/>
      <family val="2"/>
    </font>
    <font>
      <b/>
      <sz val="8"/>
      <color indexed="10"/>
      <name val="Arial"/>
      <family val="2"/>
    </font>
    <font>
      <u/>
      <sz val="8"/>
      <color indexed="57"/>
      <name val="Arial"/>
      <family val="2"/>
    </font>
    <font>
      <u/>
      <sz val="8"/>
      <color indexed="81"/>
      <name val="Tahoma"/>
      <family val="2"/>
    </font>
    <font>
      <sz val="10"/>
      <name val="Arial"/>
      <family val="2"/>
    </font>
    <font>
      <b/>
      <u/>
      <sz val="8"/>
      <name val="Arial"/>
      <family val="2"/>
    </font>
    <font>
      <b/>
      <sz val="14"/>
      <name val="Arial"/>
      <family val="2"/>
    </font>
    <font>
      <sz val="8"/>
      <color rgb="FFFF0000"/>
      <name val="Arial"/>
      <family val="2"/>
    </font>
    <font>
      <b/>
      <sz val="10"/>
      <color rgb="FFFF0000"/>
      <name val="Arial"/>
      <family val="2"/>
    </font>
    <font>
      <b/>
      <sz val="11"/>
      <name val="Arial"/>
      <family val="2"/>
    </font>
    <font>
      <sz val="11"/>
      <name val="Arial"/>
      <family val="2"/>
    </font>
    <font>
      <sz val="8"/>
      <color indexed="10"/>
      <name val="Arial"/>
      <family val="2"/>
    </font>
    <font>
      <b/>
      <sz val="20"/>
      <color rgb="FF0000FF"/>
      <name val="Arial"/>
      <family val="2"/>
    </font>
    <font>
      <b/>
      <sz val="8"/>
      <color rgb="FFFF0000"/>
      <name val="Arial"/>
      <family val="2"/>
    </font>
    <font>
      <sz val="9"/>
      <color indexed="81"/>
      <name val="Segoe UI"/>
      <family val="2"/>
    </font>
    <font>
      <b/>
      <sz val="9"/>
      <color indexed="81"/>
      <name val="Segoe UI"/>
      <family val="2"/>
    </font>
    <font>
      <sz val="10"/>
      <name val="Arial Narrow"/>
      <family val="2"/>
    </font>
    <font>
      <u/>
      <sz val="9"/>
      <color indexed="81"/>
      <name val="Segoe UI"/>
      <family val="2"/>
    </font>
    <font>
      <u/>
      <sz val="8"/>
      <name val="Arial"/>
      <family val="2"/>
    </font>
    <font>
      <sz val="10"/>
      <color rgb="FFFF0000"/>
      <name val="Arial"/>
      <family val="2"/>
    </font>
    <font>
      <b/>
      <u/>
      <sz val="8"/>
      <color rgb="FFFF0000"/>
      <name val="Arial"/>
      <family val="2"/>
    </font>
    <font>
      <sz val="9"/>
      <name val="Arial"/>
      <family val="2"/>
    </font>
    <font>
      <b/>
      <sz val="10"/>
      <color indexed="17"/>
      <name val="Arial"/>
      <family val="2"/>
    </font>
    <font>
      <b/>
      <u/>
      <sz val="10"/>
      <color indexed="17"/>
      <name val="Arial"/>
      <family val="2"/>
    </font>
    <font>
      <sz val="10"/>
      <color indexed="17"/>
      <name val="Arial"/>
      <family val="2"/>
    </font>
    <font>
      <b/>
      <sz val="7"/>
      <name val="Arial Narrow"/>
      <family val="2"/>
    </font>
    <font>
      <sz val="7"/>
      <name val="Arial Narrow"/>
      <family val="2"/>
    </font>
    <font>
      <b/>
      <sz val="9"/>
      <name val="Arial"/>
      <family val="2"/>
    </font>
    <font>
      <b/>
      <sz val="9"/>
      <color rgb="FFFF0000"/>
      <name val="Arial"/>
      <family val="2"/>
    </font>
    <font>
      <sz val="10"/>
      <color rgb="FF0000FF"/>
      <name val="Arial"/>
      <family val="2"/>
    </font>
    <font>
      <sz val="8"/>
      <color rgb="FF0000FF"/>
      <name val="Arial"/>
      <family val="2"/>
    </font>
    <font>
      <sz val="7"/>
      <name val="Arial"/>
      <family val="2"/>
    </font>
    <font>
      <b/>
      <sz val="8"/>
      <color indexed="81"/>
      <name val="Arial"/>
      <family val="2"/>
    </font>
    <font>
      <sz val="8"/>
      <color indexed="81"/>
      <name val="Arial"/>
      <family val="2"/>
    </font>
    <font>
      <u/>
      <sz val="8"/>
      <color indexed="81"/>
      <name val="Arial"/>
      <family val="2"/>
    </font>
    <font>
      <b/>
      <sz val="8"/>
      <color rgb="FF0000FF"/>
      <name val="Arial"/>
      <family val="2"/>
    </font>
    <font>
      <sz val="12"/>
      <name val="Times New Roman"/>
      <family val="1"/>
    </font>
    <font>
      <i/>
      <sz val="8"/>
      <color indexed="81"/>
      <name val="Tahoma"/>
      <family val="2"/>
    </font>
    <font>
      <sz val="8"/>
      <color rgb="FF0000FF"/>
      <name val="Arial Narrow"/>
      <family val="2"/>
    </font>
    <font>
      <sz val="8"/>
      <color rgb="FFFF0000"/>
      <name val="Arial Narrow"/>
      <family val="2"/>
    </font>
    <font>
      <u/>
      <sz val="8"/>
      <color rgb="FFFF0000"/>
      <name val="Arial"/>
      <family val="2"/>
    </font>
    <font>
      <sz val="9"/>
      <color rgb="FFFF0000"/>
      <name val="Arial"/>
      <family val="2"/>
    </font>
    <font>
      <sz val="11"/>
      <name val="Calibri"/>
      <family val="2"/>
    </font>
    <font>
      <i/>
      <sz val="8"/>
      <color rgb="FFFF0000"/>
      <name val="Arial"/>
      <family val="2"/>
    </font>
    <font>
      <sz val="9"/>
      <color rgb="FF0000FF"/>
      <name val="Arial"/>
      <family val="2"/>
    </font>
    <font>
      <b/>
      <u/>
      <sz val="8"/>
      <color rgb="FF0000FF"/>
      <name val="Arial"/>
      <family val="2"/>
    </font>
    <font>
      <b/>
      <sz val="9"/>
      <color rgb="FF0000FF"/>
      <name val="Arial"/>
      <family val="2"/>
    </font>
    <font>
      <sz val="10"/>
      <color rgb="FFFF0000"/>
      <name val="Arial Narrow"/>
      <family val="2"/>
    </font>
    <font>
      <b/>
      <sz val="10"/>
      <color rgb="FF0000FF"/>
      <name val="Arial"/>
      <family val="2"/>
    </font>
    <font>
      <sz val="5"/>
      <name val="Arial"/>
      <family val="2"/>
    </font>
    <font>
      <sz val="5"/>
      <color rgb="FF0000FF"/>
      <name val="Arial"/>
      <family val="2"/>
    </font>
    <font>
      <b/>
      <sz val="5"/>
      <color rgb="FF0000FF"/>
      <name val="Arial"/>
      <family val="2"/>
    </font>
    <font>
      <u/>
      <sz val="5"/>
      <color indexed="57"/>
      <name val="Arial"/>
      <family val="2"/>
    </font>
    <font>
      <b/>
      <sz val="5"/>
      <color indexed="10"/>
      <name val="Arial"/>
      <family val="2"/>
    </font>
    <font>
      <sz val="8"/>
      <color indexed="81"/>
      <name val="Segoe UI"/>
      <family val="2"/>
    </font>
    <font>
      <b/>
      <sz val="14"/>
      <color theme="1"/>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right style="thin">
        <color indexed="22"/>
      </right>
      <top/>
      <bottom/>
      <diagonal/>
    </border>
    <border>
      <left style="thin">
        <color indexed="64"/>
      </left>
      <right style="thin">
        <color indexed="64"/>
      </right>
      <top style="thin">
        <color indexed="64"/>
      </top>
      <bottom style="thin">
        <color indexed="64"/>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64"/>
      </left>
      <right/>
      <top style="thin">
        <color indexed="22"/>
      </top>
      <bottom style="thin">
        <color indexed="22"/>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22"/>
      </right>
      <top/>
      <bottom style="thin">
        <color indexed="22"/>
      </bottom>
      <diagonal/>
    </border>
    <border>
      <left style="thin">
        <color indexed="64"/>
      </left>
      <right/>
      <top/>
      <bottom style="thin">
        <color indexed="22"/>
      </bottom>
      <diagonal/>
    </border>
    <border>
      <left style="thin">
        <color indexed="64"/>
      </left>
      <right style="thin">
        <color indexed="64"/>
      </right>
      <top style="thin">
        <color indexed="64"/>
      </top>
      <bottom/>
      <diagonal/>
    </border>
    <border>
      <left/>
      <right style="thin">
        <color indexed="64"/>
      </right>
      <top style="thin">
        <color indexed="22"/>
      </top>
      <bottom/>
      <diagonal/>
    </border>
    <border>
      <left style="thin">
        <color indexed="64"/>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s>
  <cellStyleXfs count="2">
    <xf numFmtId="0" fontId="0" fillId="0" borderId="0"/>
    <xf numFmtId="0" fontId="14" fillId="0" borderId="0"/>
  </cellStyleXfs>
  <cellXfs count="776">
    <xf numFmtId="0" fontId="0" fillId="0" borderId="0" xfId="0"/>
    <xf numFmtId="0" fontId="2" fillId="3" borderId="0" xfId="0" applyFont="1" applyFill="1" applyAlignment="1">
      <alignment vertical="center"/>
    </xf>
    <xf numFmtId="4" fontId="2" fillId="3" borderId="0" xfId="0" applyNumberFormat="1" applyFont="1" applyFill="1" applyAlignment="1">
      <alignment horizontal="center" vertical="center" wrapText="1"/>
    </xf>
    <xf numFmtId="4" fontId="3" fillId="3" borderId="0" xfId="0" applyNumberFormat="1" applyFont="1" applyFill="1" applyAlignment="1">
      <alignment vertical="center"/>
    </xf>
    <xf numFmtId="167" fontId="2" fillId="2" borderId="1" xfId="1" applyNumberFormat="1" applyFont="1" applyFill="1" applyBorder="1" applyAlignment="1">
      <alignment horizontal="center" vertical="center"/>
    </xf>
    <xf numFmtId="0" fontId="14" fillId="3" borderId="3" xfId="0" applyFont="1" applyFill="1" applyBorder="1"/>
    <xf numFmtId="0" fontId="14" fillId="3" borderId="0" xfId="0" applyFont="1" applyFill="1"/>
    <xf numFmtId="0" fontId="31" fillId="3" borderId="0" xfId="0" applyFont="1" applyFill="1"/>
    <xf numFmtId="0" fontId="2" fillId="3" borderId="24" xfId="0" applyFont="1" applyFill="1" applyBorder="1"/>
    <xf numFmtId="0" fontId="2" fillId="3" borderId="0" xfId="0" applyFont="1" applyFill="1"/>
    <xf numFmtId="164" fontId="2" fillId="3" borderId="0" xfId="0" applyNumberFormat="1" applyFont="1" applyFill="1"/>
    <xf numFmtId="0" fontId="2" fillId="3" borderId="3" xfId="0" applyFont="1" applyFill="1" applyBorder="1"/>
    <xf numFmtId="0" fontId="0" fillId="3" borderId="0" xfId="0" applyFill="1"/>
    <xf numFmtId="0" fontId="37" fillId="3" borderId="24" xfId="0" applyFont="1" applyFill="1" applyBorder="1" applyAlignment="1">
      <alignment vertical="center"/>
    </xf>
    <xf numFmtId="0" fontId="3" fillId="3" borderId="0" xfId="0" applyFont="1" applyFill="1" applyAlignment="1">
      <alignment vertical="center"/>
    </xf>
    <xf numFmtId="2" fontId="3" fillId="3" borderId="0" xfId="0" applyNumberFormat="1" applyFont="1" applyFill="1" applyAlignment="1">
      <alignment horizontal="center" vertical="center"/>
    </xf>
    <xf numFmtId="168" fontId="2" fillId="3" borderId="0" xfId="1" applyNumberFormat="1" applyFont="1" applyFill="1" applyAlignment="1">
      <alignment horizontal="center" vertical="center"/>
    </xf>
    <xf numFmtId="0" fontId="2" fillId="3" borderId="3" xfId="1" applyFont="1" applyFill="1" applyBorder="1" applyAlignment="1">
      <alignment vertical="center"/>
    </xf>
    <xf numFmtId="0" fontId="2" fillId="3" borderId="0" xfId="1" applyFont="1" applyFill="1" applyAlignment="1">
      <alignment vertical="center"/>
    </xf>
    <xf numFmtId="0" fontId="37" fillId="3" borderId="0" xfId="0" applyFont="1" applyFill="1" applyAlignment="1">
      <alignment horizontal="left"/>
    </xf>
    <xf numFmtId="0" fontId="16" fillId="3" borderId="0" xfId="0" applyFont="1" applyFill="1"/>
    <xf numFmtId="0" fontId="1" fillId="3" borderId="0" xfId="0" applyFont="1" applyFill="1"/>
    <xf numFmtId="2" fontId="22" fillId="3" borderId="0" xfId="0" applyNumberFormat="1" applyFont="1" applyFill="1"/>
    <xf numFmtId="0" fontId="0" fillId="3" borderId="8" xfId="0" applyFill="1" applyBorder="1"/>
    <xf numFmtId="0" fontId="0" fillId="3" borderId="9" xfId="0" applyFill="1" applyBorder="1"/>
    <xf numFmtId="2" fontId="0" fillId="3" borderId="9" xfId="0" applyNumberFormat="1" applyFill="1" applyBorder="1"/>
    <xf numFmtId="164" fontId="0" fillId="3" borderId="9" xfId="0" applyNumberFormat="1" applyFill="1" applyBorder="1"/>
    <xf numFmtId="0" fontId="0" fillId="3" borderId="10" xfId="0" applyFill="1" applyBorder="1"/>
    <xf numFmtId="0" fontId="2" fillId="3" borderId="2" xfId="0" applyFont="1" applyFill="1" applyBorder="1" applyAlignment="1">
      <alignment vertical="center"/>
    </xf>
    <xf numFmtId="0" fontId="0" fillId="3" borderId="3" xfId="0" applyFill="1" applyBorder="1" applyAlignment="1">
      <alignment vertical="center"/>
    </xf>
    <xf numFmtId="0" fontId="0" fillId="3" borderId="0" xfId="0" applyFill="1" applyAlignment="1">
      <alignment vertical="center"/>
    </xf>
    <xf numFmtId="0" fontId="0" fillId="3" borderId="5" xfId="0" applyFill="1" applyBorder="1"/>
    <xf numFmtId="0" fontId="0" fillId="3" borderId="6" xfId="0" applyFill="1" applyBorder="1"/>
    <xf numFmtId="2" fontId="0" fillId="3" borderId="6" xfId="0" applyNumberFormat="1" applyFill="1" applyBorder="1"/>
    <xf numFmtId="164" fontId="0" fillId="3" borderId="6" xfId="0" applyNumberFormat="1" applyFill="1" applyBorder="1"/>
    <xf numFmtId="0" fontId="0" fillId="3" borderId="7" xfId="0" applyFill="1" applyBorder="1"/>
    <xf numFmtId="0" fontId="0" fillId="3" borderId="2" xfId="0" applyFill="1" applyBorder="1"/>
    <xf numFmtId="0" fontId="0" fillId="3" borderId="21" xfId="0" applyFill="1" applyBorder="1"/>
    <xf numFmtId="0" fontId="2" fillId="3" borderId="22" xfId="0" applyFont="1" applyFill="1" applyBorder="1" applyAlignment="1">
      <alignment horizontal="left" vertical="center"/>
    </xf>
    <xf numFmtId="0" fontId="2" fillId="3" borderId="22" xfId="0" applyFont="1" applyFill="1" applyBorder="1"/>
    <xf numFmtId="0" fontId="2" fillId="3" borderId="22" xfId="0" applyFont="1" applyFill="1" applyBorder="1" applyAlignment="1">
      <alignment horizontal="left"/>
    </xf>
    <xf numFmtId="0" fontId="2" fillId="3" borderId="23" xfId="0" applyFont="1" applyFill="1" applyBorder="1"/>
    <xf numFmtId="0" fontId="2" fillId="3" borderId="21" xfId="0" applyFont="1" applyFill="1" applyBorder="1"/>
    <xf numFmtId="0" fontId="21" fillId="3" borderId="22" xfId="0" applyFont="1" applyFill="1" applyBorder="1" applyAlignment="1">
      <alignment horizontal="left"/>
    </xf>
    <xf numFmtId="2" fontId="2" fillId="3" borderId="22" xfId="0" applyNumberFormat="1" applyFont="1" applyFill="1" applyBorder="1"/>
    <xf numFmtId="164" fontId="2" fillId="3" borderId="22" xfId="0" applyNumberFormat="1" applyFont="1" applyFill="1" applyBorder="1"/>
    <xf numFmtId="0" fontId="15" fillId="3" borderId="2" xfId="0" applyFont="1" applyFill="1" applyBorder="1"/>
    <xf numFmtId="2" fontId="3" fillId="3" borderId="0" xfId="0" applyNumberFormat="1" applyFont="1" applyFill="1"/>
    <xf numFmtId="0" fontId="3" fillId="3" borderId="2" xfId="0" applyFont="1" applyFill="1" applyBorder="1"/>
    <xf numFmtId="2" fontId="3" fillId="3" borderId="0" xfId="0" applyNumberFormat="1" applyFont="1" applyFill="1" applyAlignment="1">
      <alignment horizontal="center"/>
    </xf>
    <xf numFmtId="0" fontId="3" fillId="3" borderId="0" xfId="0" applyFont="1" applyFill="1" applyAlignment="1">
      <alignment horizontal="center"/>
    </xf>
    <xf numFmtId="0" fontId="2" fillId="3" borderId="2" xfId="0" applyFont="1" applyFill="1" applyBorder="1"/>
    <xf numFmtId="0" fontId="0" fillId="3" borderId="0" xfId="0" applyFill="1" applyAlignment="1">
      <alignment horizontal="center"/>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2" fontId="2" fillId="3" borderId="15" xfId="0" applyNumberFormat="1" applyFont="1" applyFill="1" applyBorder="1" applyAlignment="1" applyProtection="1">
      <alignment horizontal="center" vertical="center"/>
      <protection locked="0"/>
    </xf>
    <xf numFmtId="164" fontId="3" fillId="3" borderId="0" xfId="0" applyNumberFormat="1" applyFont="1" applyFill="1" applyAlignment="1">
      <alignment horizontal="center"/>
    </xf>
    <xf numFmtId="0" fontId="2" fillId="3" borderId="0" xfId="0" applyFont="1" applyFill="1" applyAlignment="1">
      <alignment horizontal="center"/>
    </xf>
    <xf numFmtId="2" fontId="2" fillId="3" borderId="0" xfId="0" applyNumberFormat="1" applyFont="1" applyFill="1"/>
    <xf numFmtId="164" fontId="2" fillId="3" borderId="0" xfId="0" applyNumberFormat="1" applyFont="1" applyFill="1" applyAlignment="1">
      <alignment horizontal="center"/>
    </xf>
    <xf numFmtId="0" fontId="30" fillId="3" borderId="24" xfId="0" applyFont="1" applyFill="1" applyBorder="1"/>
    <xf numFmtId="0" fontId="29" fillId="3" borderId="0" xfId="0" applyFont="1" applyFill="1"/>
    <xf numFmtId="0" fontId="17" fillId="3" borderId="0" xfId="0" applyFont="1" applyFill="1"/>
    <xf numFmtId="2" fontId="23" fillId="3" borderId="0" xfId="0" applyNumberFormat="1" applyFont="1" applyFill="1"/>
    <xf numFmtId="164" fontId="17" fillId="3" borderId="0" xfId="0" applyNumberFormat="1" applyFont="1" applyFill="1"/>
    <xf numFmtId="0" fontId="17" fillId="3" borderId="3" xfId="0" applyFont="1" applyFill="1" applyBorder="1"/>
    <xf numFmtId="0" fontId="29" fillId="3" borderId="0" xfId="0" applyFont="1" applyFill="1" applyAlignment="1">
      <alignment horizontal="center"/>
    </xf>
    <xf numFmtId="2" fontId="23" fillId="3" borderId="0" xfId="0" applyNumberFormat="1" applyFont="1" applyFill="1" applyAlignment="1">
      <alignment horizontal="center"/>
    </xf>
    <xf numFmtId="0" fontId="15" fillId="3" borderId="24" xfId="0" applyFont="1" applyFill="1" applyBorder="1"/>
    <xf numFmtId="0" fontId="14" fillId="3" borderId="0" xfId="0" applyFont="1" applyFill="1" applyAlignment="1">
      <alignment horizontal="center"/>
    </xf>
    <xf numFmtId="2" fontId="2" fillId="3" borderId="0" xfId="0" applyNumberFormat="1" applyFont="1" applyFill="1" applyAlignment="1">
      <alignment horizontal="center" vertical="center"/>
    </xf>
    <xf numFmtId="0" fontId="2" fillId="3" borderId="0" xfId="0" applyFont="1" applyFill="1" applyAlignment="1">
      <alignment vertical="top" wrapText="1"/>
    </xf>
    <xf numFmtId="0" fontId="2" fillId="3" borderId="0" xfId="0" applyFont="1" applyFill="1" applyAlignment="1">
      <alignment wrapText="1"/>
    </xf>
    <xf numFmtId="0" fontId="2" fillId="3" borderId="24" xfId="0" applyFont="1" applyFill="1" applyBorder="1" applyAlignment="1">
      <alignment horizontal="left" wrapText="1"/>
    </xf>
    <xf numFmtId="0" fontId="2" fillId="3" borderId="0" xfId="0" applyFont="1" applyFill="1" applyAlignment="1">
      <alignment horizontal="left" wrapText="1"/>
    </xf>
    <xf numFmtId="0" fontId="2" fillId="3" borderId="24" xfId="0" applyFont="1" applyFill="1" applyBorder="1" applyAlignment="1">
      <alignment horizontal="left" vertical="center" wrapText="1"/>
    </xf>
    <xf numFmtId="0" fontId="9" fillId="3" borderId="0" xfId="0" applyFont="1" applyFill="1"/>
    <xf numFmtId="0" fontId="17" fillId="3" borderId="24" xfId="0" applyFont="1" applyFill="1" applyBorder="1" applyAlignment="1">
      <alignment horizontal="left" vertical="center" wrapText="1"/>
    </xf>
    <xf numFmtId="0" fontId="17" fillId="3" borderId="0" xfId="0" applyFont="1" applyFill="1" applyAlignment="1">
      <alignment horizontal="left" vertical="center" wrapText="1"/>
    </xf>
    <xf numFmtId="0" fontId="15" fillId="3" borderId="24" xfId="0" applyFont="1" applyFill="1" applyBorder="1" applyAlignment="1">
      <alignment vertical="center"/>
    </xf>
    <xf numFmtId="0" fontId="19" fillId="3" borderId="21" xfId="0" applyFont="1" applyFill="1" applyBorder="1" applyAlignment="1">
      <alignment horizontal="left"/>
    </xf>
    <xf numFmtId="0" fontId="20" fillId="3" borderId="22" xfId="0" applyFont="1" applyFill="1" applyBorder="1" applyAlignment="1">
      <alignment horizontal="left" wrapText="1"/>
    </xf>
    <xf numFmtId="0" fontId="20" fillId="3" borderId="23" xfId="0" applyFont="1" applyFill="1" applyBorder="1"/>
    <xf numFmtId="0" fontId="19" fillId="3" borderId="24" xfId="0" applyFont="1" applyFill="1" applyBorder="1" applyAlignment="1">
      <alignment horizontal="left"/>
    </xf>
    <xf numFmtId="0" fontId="20" fillId="3" borderId="0" xfId="0" applyFont="1" applyFill="1" applyAlignment="1">
      <alignment horizontal="left" wrapText="1"/>
    </xf>
    <xf numFmtId="0" fontId="20" fillId="3" borderId="3" xfId="0" applyFont="1" applyFill="1" applyBorder="1"/>
    <xf numFmtId="0" fontId="20" fillId="3" borderId="0" xfId="0" applyFont="1" applyFill="1"/>
    <xf numFmtId="0" fontId="2" fillId="3" borderId="24" xfId="0" applyFont="1" applyFill="1" applyBorder="1" applyAlignment="1">
      <alignment horizontal="left" vertical="top"/>
    </xf>
    <xf numFmtId="0" fontId="2" fillId="3" borderId="0" xfId="0" applyFont="1" applyFill="1" applyAlignment="1">
      <alignment horizontal="right"/>
    </xf>
    <xf numFmtId="2" fontId="2" fillId="3" borderId="0" xfId="0" applyNumberFormat="1" applyFont="1" applyFill="1" applyAlignment="1">
      <alignment horizontal="right" vertical="center"/>
    </xf>
    <xf numFmtId="0" fontId="2" fillId="3" borderId="24" xfId="0" applyFont="1" applyFill="1" applyBorder="1" applyAlignment="1">
      <alignment horizontal="left" vertical="center"/>
    </xf>
    <xf numFmtId="0" fontId="0" fillId="3" borderId="24" xfId="0" applyFill="1" applyBorder="1"/>
    <xf numFmtId="0" fontId="2" fillId="3" borderId="0" xfId="0" applyFont="1" applyFill="1" applyAlignment="1">
      <alignment horizontal="center" vertical="center"/>
    </xf>
    <xf numFmtId="14" fontId="2" fillId="3" borderId="0" xfId="0" applyNumberFormat="1" applyFont="1" applyFill="1" applyAlignment="1">
      <alignment horizontal="left"/>
    </xf>
    <xf numFmtId="2" fontId="2" fillId="3" borderId="0" xfId="0" applyNumberFormat="1" applyFont="1" applyFill="1" applyAlignment="1">
      <alignment horizontal="right"/>
    </xf>
    <xf numFmtId="14" fontId="2" fillId="3" borderId="0" xfId="0" applyNumberFormat="1" applyFont="1" applyFill="1"/>
    <xf numFmtId="0" fontId="6" fillId="3" borderId="0" xfId="0" applyFont="1" applyFill="1" applyAlignment="1">
      <alignment horizontal="center"/>
    </xf>
    <xf numFmtId="0" fontId="2" fillId="3" borderId="0" xfId="0" applyFont="1" applyFill="1" applyAlignment="1">
      <alignment horizontal="left" vertical="center"/>
    </xf>
    <xf numFmtId="49" fontId="2" fillId="3" borderId="0" xfId="0" applyNumberFormat="1" applyFont="1" applyFill="1" applyAlignment="1">
      <alignment horizontal="center"/>
    </xf>
    <xf numFmtId="0" fontId="2" fillId="3" borderId="24" xfId="0" applyFont="1" applyFill="1" applyBorder="1" applyAlignment="1">
      <alignment vertical="center"/>
    </xf>
    <xf numFmtId="2" fontId="2" fillId="3" borderId="0" xfId="0" applyNumberFormat="1" applyFont="1" applyFill="1" applyAlignment="1">
      <alignment vertical="center"/>
    </xf>
    <xf numFmtId="164" fontId="2" fillId="3" borderId="0" xfId="0" applyNumberFormat="1" applyFont="1" applyFill="1" applyAlignment="1">
      <alignment vertical="center"/>
    </xf>
    <xf numFmtId="0" fontId="2" fillId="3" borderId="3" xfId="0" applyFont="1" applyFill="1" applyBorder="1" applyAlignment="1">
      <alignment vertical="center"/>
    </xf>
    <xf numFmtId="49" fontId="2" fillId="3" borderId="0" xfId="0" applyNumberFormat="1" applyFont="1" applyFill="1" applyAlignment="1">
      <alignment horizontal="left" vertical="center"/>
    </xf>
    <xf numFmtId="0" fontId="3" fillId="3" borderId="24" xfId="0" applyFont="1" applyFill="1" applyBorder="1" applyAlignment="1">
      <alignment horizontal="left" vertical="center"/>
    </xf>
    <xf numFmtId="0" fontId="2" fillId="3" borderId="2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3" fillId="3" borderId="24" xfId="0" applyFont="1" applyFill="1" applyBorder="1"/>
    <xf numFmtId="0" fontId="3" fillId="3" borderId="0" xfId="0" applyFont="1" applyFill="1" applyAlignment="1">
      <alignment horizontal="center" vertical="center" wrapText="1"/>
    </xf>
    <xf numFmtId="0" fontId="9" fillId="3" borderId="3" xfId="0" applyFont="1" applyFill="1" applyBorder="1" applyAlignment="1">
      <alignment horizontal="center" vertical="center"/>
    </xf>
    <xf numFmtId="4" fontId="2" fillId="3" borderId="0" xfId="0" applyNumberFormat="1" applyFont="1" applyFill="1" applyAlignment="1">
      <alignment vertical="center"/>
    </xf>
    <xf numFmtId="0" fontId="2" fillId="3" borderId="24" xfId="0" applyFont="1" applyFill="1" applyBorder="1" applyAlignment="1">
      <alignment vertical="center" wrapText="1"/>
    </xf>
    <xf numFmtId="0" fontId="32" fillId="3" borderId="0" xfId="1" applyFont="1" applyFill="1" applyAlignment="1">
      <alignment horizontal="left" vertical="center"/>
    </xf>
    <xf numFmtId="14" fontId="3" fillId="3" borderId="0" xfId="0" applyNumberFormat="1" applyFont="1" applyFill="1" applyAlignment="1">
      <alignment horizontal="left"/>
    </xf>
    <xf numFmtId="4" fontId="5" fillId="3" borderId="0" xfId="0" applyNumberFormat="1" applyFont="1" applyFill="1" applyAlignment="1">
      <alignment vertical="center" wrapText="1"/>
    </xf>
    <xf numFmtId="0" fontId="17" fillId="3" borderId="0" xfId="0" applyFont="1" applyFill="1" applyAlignment="1">
      <alignment vertical="center" wrapText="1"/>
    </xf>
    <xf numFmtId="0" fontId="3" fillId="3" borderId="0" xfId="0" applyFont="1" applyFill="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3" fillId="3" borderId="5" xfId="0" applyFont="1" applyFill="1" applyBorder="1"/>
    <xf numFmtId="0" fontId="2" fillId="3" borderId="6" xfId="0" applyFont="1" applyFill="1" applyBorder="1" applyAlignment="1">
      <alignment horizontal="left" vertical="center" wrapText="1"/>
    </xf>
    <xf numFmtId="0" fontId="2" fillId="3" borderId="6" xfId="0" applyFont="1" applyFill="1" applyBorder="1" applyAlignment="1">
      <alignment vertical="center"/>
    </xf>
    <xf numFmtId="2" fontId="2" fillId="3" borderId="6" xfId="0" applyNumberFormat="1" applyFont="1" applyFill="1" applyBorder="1" applyAlignment="1">
      <alignment vertical="center"/>
    </xf>
    <xf numFmtId="0" fontId="17" fillId="3" borderId="0" xfId="0" applyFont="1" applyFill="1" applyAlignment="1">
      <alignment vertical="center"/>
    </xf>
    <xf numFmtId="0" fontId="23" fillId="3" borderId="24" xfId="0" applyFont="1" applyFill="1" applyBorder="1"/>
    <xf numFmtId="2" fontId="17" fillId="3" borderId="0" xfId="0" applyNumberFormat="1" applyFont="1" applyFill="1" applyAlignment="1">
      <alignment vertical="center"/>
    </xf>
    <xf numFmtId="0" fontId="17" fillId="3" borderId="2" xfId="0" applyFont="1" applyFill="1" applyBorder="1" applyAlignment="1">
      <alignment vertical="center" wrapText="1"/>
    </xf>
    <xf numFmtId="14" fontId="17" fillId="3" borderId="0" xfId="0" applyNumberFormat="1" applyFont="1" applyFill="1"/>
    <xf numFmtId="0" fontId="23" fillId="3" borderId="0" xfId="0" applyFont="1" applyFill="1" applyAlignment="1">
      <alignment vertical="center" wrapText="1"/>
    </xf>
    <xf numFmtId="4" fontId="53" fillId="3" borderId="0" xfId="0" applyNumberFormat="1" applyFont="1" applyFill="1" applyAlignment="1">
      <alignment vertical="center" wrapText="1"/>
    </xf>
    <xf numFmtId="0" fontId="17" fillId="3" borderId="3" xfId="0" applyFont="1" applyFill="1" applyBorder="1" applyAlignment="1">
      <alignment vertical="center"/>
    </xf>
    <xf numFmtId="0" fontId="17" fillId="3" borderId="24" xfId="0" applyFont="1" applyFill="1" applyBorder="1" applyAlignment="1">
      <alignment vertical="center" wrapText="1"/>
    </xf>
    <xf numFmtId="3" fontId="2" fillId="3" borderId="15" xfId="0" applyNumberFormat="1" applyFont="1" applyFill="1" applyBorder="1" applyAlignment="1" applyProtection="1">
      <alignment horizontal="center" vertical="center" wrapText="1"/>
      <protection locked="0"/>
    </xf>
    <xf numFmtId="2" fontId="2" fillId="3" borderId="0" xfId="0" quotePrefix="1" applyNumberFormat="1" applyFont="1" applyFill="1" applyAlignment="1">
      <alignment horizontal="left"/>
    </xf>
    <xf numFmtId="2" fontId="0" fillId="3" borderId="0" xfId="0" applyNumberFormat="1" applyFill="1"/>
    <xf numFmtId="164" fontId="0" fillId="3" borderId="0" xfId="0" applyNumberFormat="1" applyFill="1"/>
    <xf numFmtId="0" fontId="3" fillId="3" borderId="24" xfId="0" applyFont="1" applyFill="1" applyBorder="1" applyAlignment="1">
      <alignment vertical="center"/>
    </xf>
    <xf numFmtId="0" fontId="32" fillId="3" borderId="3" xfId="1" applyFont="1" applyFill="1" applyBorder="1" applyAlignment="1">
      <alignment horizontal="left" vertical="center"/>
    </xf>
    <xf numFmtId="0" fontId="3" fillId="3" borderId="0" xfId="0" applyFont="1" applyFill="1" applyAlignment="1">
      <alignment horizontal="left"/>
    </xf>
    <xf numFmtId="0" fontId="3" fillId="3" borderId="0" xfId="0" applyFont="1" applyFill="1"/>
    <xf numFmtId="0" fontId="3" fillId="3" borderId="0" xfId="0" applyFont="1" applyFill="1" applyAlignment="1">
      <alignment horizontal="left" vertical="center"/>
    </xf>
    <xf numFmtId="49" fontId="3" fillId="3" borderId="0" xfId="0" applyNumberFormat="1" applyFont="1" applyFill="1" applyAlignment="1">
      <alignment horizontal="left" vertical="center"/>
    </xf>
    <xf numFmtId="0" fontId="33" fillId="3" borderId="3" xfId="1" applyFont="1" applyFill="1" applyBorder="1" applyAlignment="1">
      <alignment horizontal="center" vertical="center"/>
    </xf>
    <xf numFmtId="0" fontId="34" fillId="3" borderId="0" xfId="1" applyFont="1" applyFill="1"/>
    <xf numFmtId="0" fontId="18" fillId="3" borderId="0" xfId="0" applyFont="1" applyFill="1"/>
    <xf numFmtId="0" fontId="36" fillId="3" borderId="3" xfId="1" applyFont="1" applyFill="1" applyBorder="1" applyAlignment="1">
      <alignment vertical="center"/>
    </xf>
    <xf numFmtId="0" fontId="36" fillId="3" borderId="0" xfId="1" applyFont="1" applyFill="1" applyAlignment="1">
      <alignment vertical="center"/>
    </xf>
    <xf numFmtId="1" fontId="6" fillId="3" borderId="33"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lignment horizontal="center" vertical="center"/>
    </xf>
    <xf numFmtId="49" fontId="6" fillId="3" borderId="34" xfId="0" applyNumberFormat="1" applyFont="1" applyFill="1" applyBorder="1" applyAlignment="1" applyProtection="1">
      <alignment horizontal="center" vertical="center"/>
      <protection locked="0"/>
    </xf>
    <xf numFmtId="1" fontId="6" fillId="3" borderId="1" xfId="0" applyNumberFormat="1" applyFont="1" applyFill="1" applyBorder="1" applyAlignment="1" applyProtection="1">
      <alignment horizontal="center" vertical="center"/>
      <protection locked="0"/>
    </xf>
    <xf numFmtId="2" fontId="6" fillId="3" borderId="34" xfId="0" applyNumberFormat="1" applyFont="1" applyFill="1" applyBorder="1" applyAlignment="1">
      <alignment horizontal="right" vertical="center"/>
    </xf>
    <xf numFmtId="164" fontId="6" fillId="3" borderId="34" xfId="0" applyNumberFormat="1" applyFont="1" applyFill="1" applyBorder="1" applyAlignment="1">
      <alignment horizontal="right" vertical="center"/>
    </xf>
    <xf numFmtId="1" fontId="6" fillId="3" borderId="1" xfId="0" applyNumberFormat="1" applyFont="1" applyFill="1" applyBorder="1" applyAlignment="1" applyProtection="1">
      <alignment horizontal="center" vertical="center" wrapText="1"/>
      <protection locked="0"/>
    </xf>
    <xf numFmtId="164" fontId="6" fillId="3" borderId="1" xfId="0" applyNumberFormat="1" applyFont="1" applyFill="1" applyBorder="1" applyAlignment="1">
      <alignment horizontal="right" vertical="center" wrapText="1"/>
    </xf>
    <xf numFmtId="0" fontId="6" fillId="3" borderId="1" xfId="0" applyFont="1" applyFill="1" applyBorder="1" applyAlignment="1">
      <alignment vertical="center"/>
    </xf>
    <xf numFmtId="0" fontId="6" fillId="3" borderId="1" xfId="0" applyFont="1" applyFill="1" applyBorder="1" applyAlignment="1" applyProtection="1">
      <alignment vertical="center"/>
      <protection locked="0"/>
    </xf>
    <xf numFmtId="49" fontId="6" fillId="3" borderId="1" xfId="0" applyNumberFormat="1" applyFont="1" applyFill="1" applyBorder="1" applyAlignment="1" applyProtection="1">
      <alignment horizontal="center" vertical="center"/>
      <protection locked="0"/>
    </xf>
    <xf numFmtId="49" fontId="3" fillId="3" borderId="0" xfId="1" applyNumberFormat="1" applyFont="1" applyFill="1" applyAlignment="1">
      <alignment horizontal="center" vertical="center" wrapText="1"/>
    </xf>
    <xf numFmtId="0" fontId="2" fillId="3" borderId="0" xfId="1" applyFont="1" applyFill="1" applyAlignment="1">
      <alignment horizontal="center" vertical="center" wrapText="1"/>
    </xf>
    <xf numFmtId="49" fontId="2" fillId="3" borderId="0" xfId="1" applyNumberFormat="1" applyFont="1" applyFill="1" applyAlignment="1">
      <alignment horizontal="center" vertical="center" wrapText="1"/>
    </xf>
    <xf numFmtId="0" fontId="37" fillId="3" borderId="24" xfId="1" applyFont="1" applyFill="1" applyBorder="1" applyAlignment="1">
      <alignment vertical="center"/>
    </xf>
    <xf numFmtId="0" fontId="37" fillId="3" borderId="0" xfId="1" applyFont="1" applyFill="1" applyAlignment="1">
      <alignment vertical="center"/>
    </xf>
    <xf numFmtId="0" fontId="37" fillId="3" borderId="0" xfId="1" applyFont="1" applyFill="1" applyAlignment="1">
      <alignment vertical="center" wrapText="1"/>
    </xf>
    <xf numFmtId="2" fontId="9" fillId="3" borderId="0" xfId="1" applyNumberFormat="1" applyFont="1" applyFill="1" applyAlignment="1">
      <alignment vertical="center" wrapText="1"/>
    </xf>
    <xf numFmtId="0" fontId="31" fillId="3" borderId="3" xfId="1" applyFont="1" applyFill="1" applyBorder="1" applyAlignment="1">
      <alignment vertical="center"/>
    </xf>
    <xf numFmtId="0" fontId="31" fillId="3" borderId="0" xfId="1" applyFont="1" applyFill="1" applyAlignment="1">
      <alignment vertical="center"/>
    </xf>
    <xf numFmtId="0" fontId="9" fillId="3" borderId="0" xfId="1" applyFont="1" applyFill="1" applyAlignment="1">
      <alignment vertical="center"/>
    </xf>
    <xf numFmtId="0" fontId="9" fillId="3" borderId="0" xfId="1" applyFont="1" applyFill="1" applyAlignment="1">
      <alignment vertical="center" wrapText="1"/>
    </xf>
    <xf numFmtId="0" fontId="59" fillId="3" borderId="28" xfId="1" applyFont="1" applyFill="1" applyBorder="1"/>
    <xf numFmtId="0" fontId="59" fillId="3" borderId="29" xfId="1" applyFont="1" applyFill="1" applyBorder="1" applyAlignment="1">
      <alignment horizontal="left" vertical="center"/>
    </xf>
    <xf numFmtId="0" fontId="59" fillId="3" borderId="29" xfId="1" applyFont="1" applyFill="1" applyBorder="1" applyAlignment="1">
      <alignment horizontal="left"/>
    </xf>
    <xf numFmtId="0" fontId="59" fillId="3" borderId="30" xfId="1" applyFont="1" applyFill="1" applyBorder="1"/>
    <xf numFmtId="0" fontId="59" fillId="3" borderId="0" xfId="1" applyFont="1" applyFill="1"/>
    <xf numFmtId="0" fontId="59" fillId="3" borderId="21" xfId="1" applyFont="1" applyFill="1" applyBorder="1" applyAlignment="1">
      <alignment vertical="top"/>
    </xf>
    <xf numFmtId="0" fontId="59" fillId="3" borderId="22" xfId="1" applyFont="1" applyFill="1" applyBorder="1" applyAlignment="1">
      <alignment vertical="top"/>
    </xf>
    <xf numFmtId="0" fontId="59" fillId="3" borderId="22" xfId="1" applyFont="1" applyFill="1" applyBorder="1" applyAlignment="1">
      <alignment horizontal="center" vertical="center" wrapText="1"/>
    </xf>
    <xf numFmtId="49" fontId="59" fillId="3" borderId="22" xfId="1" applyNumberFormat="1" applyFont="1" applyFill="1" applyBorder="1" applyAlignment="1">
      <alignment horizontal="center" vertical="center" wrapText="1"/>
    </xf>
    <xf numFmtId="2" fontId="59" fillId="3" borderId="22" xfId="1" applyNumberFormat="1" applyFont="1" applyFill="1" applyBorder="1" applyAlignment="1">
      <alignment horizontal="center" vertical="center"/>
    </xf>
    <xf numFmtId="0" fontId="59" fillId="3" borderId="23" xfId="1" applyFont="1" applyFill="1" applyBorder="1" applyAlignment="1">
      <alignment vertical="center"/>
    </xf>
    <xf numFmtId="0" fontId="59" fillId="3" borderId="0" xfId="1" applyFont="1" applyFill="1" applyAlignment="1">
      <alignment vertical="center"/>
    </xf>
    <xf numFmtId="0" fontId="34" fillId="3" borderId="3" xfId="1" applyFont="1" applyFill="1" applyBorder="1"/>
    <xf numFmtId="0" fontId="59" fillId="3" borderId="24" xfId="1" applyFont="1" applyFill="1" applyBorder="1"/>
    <xf numFmtId="2" fontId="59" fillId="3" borderId="0" xfId="1" applyNumberFormat="1" applyFont="1" applyFill="1"/>
    <xf numFmtId="164" fontId="59" fillId="3" borderId="0" xfId="1" applyNumberFormat="1" applyFont="1" applyFill="1"/>
    <xf numFmtId="0" fontId="59" fillId="3" borderId="3" xfId="1" applyFont="1" applyFill="1" applyBorder="1"/>
    <xf numFmtId="0" fontId="14" fillId="3" borderId="0" xfId="1" applyFill="1" applyAlignment="1">
      <alignment vertical="center"/>
    </xf>
    <xf numFmtId="2" fontId="2" fillId="3" borderId="0" xfId="1" applyNumberFormat="1" applyFont="1" applyFill="1" applyAlignment="1">
      <alignment vertical="center"/>
    </xf>
    <xf numFmtId="0" fontId="14" fillId="3" borderId="3" xfId="1" applyFill="1" applyBorder="1" applyAlignment="1">
      <alignment vertical="center"/>
    </xf>
    <xf numFmtId="0" fontId="2" fillId="3" borderId="24" xfId="1" applyFont="1" applyFill="1" applyBorder="1" applyAlignment="1">
      <alignment vertical="center"/>
    </xf>
    <xf numFmtId="2" fontId="14" fillId="3" borderId="0" xfId="1" applyNumberFormat="1" applyFill="1" applyAlignment="1">
      <alignment vertical="center"/>
    </xf>
    <xf numFmtId="0" fontId="14" fillId="3" borderId="0" xfId="1" applyFill="1"/>
    <xf numFmtId="2" fontId="2" fillId="3" borderId="0" xfId="1" applyNumberFormat="1" applyFont="1" applyFill="1" applyAlignment="1">
      <alignment horizontal="center" vertical="center"/>
    </xf>
    <xf numFmtId="164" fontId="2" fillId="3" borderId="0" xfId="1" applyNumberFormat="1" applyFont="1" applyFill="1" applyAlignment="1">
      <alignment vertical="center"/>
    </xf>
    <xf numFmtId="0" fontId="12" fillId="3" borderId="24" xfId="1" applyFont="1" applyFill="1" applyBorder="1" applyAlignment="1">
      <alignment vertical="center"/>
    </xf>
    <xf numFmtId="167" fontId="2" fillId="3" borderId="0" xfId="1" applyNumberFormat="1" applyFont="1" applyFill="1" applyAlignment="1">
      <alignment horizontal="center" vertical="center"/>
    </xf>
    <xf numFmtId="2" fontId="11" fillId="3" borderId="0" xfId="1" applyNumberFormat="1" applyFont="1" applyFill="1" applyAlignment="1">
      <alignment horizontal="center" vertical="center"/>
    </xf>
    <xf numFmtId="0" fontId="62" fillId="3" borderId="24" xfId="1" applyFont="1" applyFill="1" applyBorder="1" applyAlignment="1">
      <alignment vertical="center"/>
    </xf>
    <xf numFmtId="167" fontId="59" fillId="3" borderId="0" xfId="1" applyNumberFormat="1" applyFont="1" applyFill="1" applyAlignment="1">
      <alignment horizontal="center" vertical="center"/>
    </xf>
    <xf numFmtId="2" fontId="63" fillId="3" borderId="0" xfId="1" applyNumberFormat="1" applyFont="1" applyFill="1" applyAlignment="1">
      <alignment horizontal="center" vertical="center"/>
    </xf>
    <xf numFmtId="0" fontId="59" fillId="3" borderId="3" xfId="1" applyFont="1" applyFill="1" applyBorder="1" applyAlignment="1">
      <alignment vertical="center"/>
    </xf>
    <xf numFmtId="0" fontId="36" fillId="3" borderId="3" xfId="1" applyFont="1" applyFill="1" applyBorder="1"/>
    <xf numFmtId="0" fontId="36" fillId="3" borderId="0" xfId="1" applyFont="1" applyFill="1"/>
    <xf numFmtId="0" fontId="2" fillId="3" borderId="0" xfId="0" applyFont="1" applyFill="1" applyAlignment="1">
      <alignment horizontal="left"/>
    </xf>
    <xf numFmtId="2" fontId="6" fillId="3" borderId="1" xfId="0" applyNumberFormat="1" applyFont="1" applyFill="1" applyBorder="1" applyAlignment="1" applyProtection="1">
      <alignment horizontal="center" vertical="center" wrapText="1"/>
      <protection locked="0"/>
    </xf>
    <xf numFmtId="49" fontId="6" fillId="3" borderId="34" xfId="0" applyNumberFormat="1" applyFont="1" applyFill="1" applyBorder="1" applyAlignment="1" applyProtection="1">
      <alignment horizontal="center" vertical="center" wrapText="1"/>
      <protection locked="0"/>
    </xf>
    <xf numFmtId="1" fontId="6" fillId="3" borderId="34" xfId="0" applyNumberFormat="1" applyFont="1" applyFill="1" applyBorder="1" applyAlignment="1" applyProtection="1">
      <alignment horizontal="center" vertical="center" wrapText="1"/>
      <protection locked="0"/>
    </xf>
    <xf numFmtId="2" fontId="6" fillId="3" borderId="34" xfId="0" applyNumberFormat="1" applyFont="1" applyFill="1" applyBorder="1" applyAlignment="1">
      <alignment horizontal="center" vertical="center" wrapText="1"/>
    </xf>
    <xf numFmtId="0" fontId="14" fillId="3" borderId="3" xfId="0" applyFont="1" applyFill="1" applyBorder="1" applyAlignment="1">
      <alignment vertical="center"/>
    </xf>
    <xf numFmtId="0" fontId="14" fillId="3" borderId="0" xfId="0" applyFont="1" applyFill="1" applyAlignment="1">
      <alignment vertical="center"/>
    </xf>
    <xf numFmtId="0" fontId="6" fillId="3" borderId="34" xfId="0"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wrapText="1"/>
      <protection locked="0"/>
    </xf>
    <xf numFmtId="0" fontId="2" fillId="3" borderId="24" xfId="1" applyFont="1" applyFill="1" applyBorder="1"/>
    <xf numFmtId="0" fontId="2" fillId="3" borderId="0" xfId="1" applyFont="1" applyFill="1"/>
    <xf numFmtId="2" fontId="2" fillId="3" borderId="0" xfId="1" applyNumberFormat="1" applyFont="1" applyFill="1"/>
    <xf numFmtId="164" fontId="2" fillId="3" borderId="0" xfId="1" applyNumberFormat="1" applyFont="1" applyFill="1"/>
    <xf numFmtId="0" fontId="2" fillId="3" borderId="3" xfId="1" applyFont="1" applyFill="1" applyBorder="1"/>
    <xf numFmtId="0" fontId="57" fillId="3" borderId="0" xfId="1" applyFont="1" applyFill="1" applyAlignment="1">
      <alignment wrapText="1"/>
    </xf>
    <xf numFmtId="0" fontId="14" fillId="3" borderId="3" xfId="1" applyFill="1" applyBorder="1"/>
    <xf numFmtId="0" fontId="29" fillId="3" borderId="24" xfId="1" applyFont="1" applyFill="1" applyBorder="1"/>
    <xf numFmtId="0" fontId="29" fillId="3" borderId="0" xfId="1" applyFont="1" applyFill="1"/>
    <xf numFmtId="0" fontId="23" fillId="3" borderId="0" xfId="1" applyFont="1" applyFill="1" applyAlignment="1">
      <alignment horizontal="center" vertical="center" wrapText="1"/>
    </xf>
    <xf numFmtId="164" fontId="14" fillId="3" borderId="0" xfId="1" applyNumberFormat="1" applyFill="1"/>
    <xf numFmtId="0" fontId="14" fillId="3" borderId="36" xfId="0" applyFont="1" applyFill="1" applyBorder="1"/>
    <xf numFmtId="0" fontId="14" fillId="3" borderId="37" xfId="0" applyFont="1" applyFill="1" applyBorder="1"/>
    <xf numFmtId="164" fontId="14" fillId="3" borderId="37" xfId="0" applyNumberFormat="1" applyFont="1" applyFill="1" applyBorder="1"/>
    <xf numFmtId="0" fontId="14" fillId="3" borderId="38" xfId="0" applyFont="1" applyFill="1" applyBorder="1"/>
    <xf numFmtId="0" fontId="0" fillId="3" borderId="3" xfId="0" applyFill="1" applyBorder="1"/>
    <xf numFmtId="0" fontId="15" fillId="3" borderId="24" xfId="0" applyFont="1" applyFill="1" applyBorder="1" applyAlignment="1">
      <alignment horizontal="left" vertical="center"/>
    </xf>
    <xf numFmtId="0" fontId="15" fillId="3" borderId="0" xfId="0" applyFont="1" applyFill="1" applyAlignment="1">
      <alignment horizontal="left" vertical="center"/>
    </xf>
    <xf numFmtId="0" fontId="0" fillId="3" borderId="24" xfId="0" applyFill="1" applyBorder="1" applyAlignment="1">
      <alignment vertical="center"/>
    </xf>
    <xf numFmtId="164" fontId="0" fillId="3" borderId="3" xfId="0" applyNumberFormat="1" applyFill="1" applyBorder="1"/>
    <xf numFmtId="0" fontId="2" fillId="3" borderId="41" xfId="0" applyFont="1" applyFill="1" applyBorder="1" applyAlignment="1">
      <alignment vertical="center"/>
    </xf>
    <xf numFmtId="0" fontId="23" fillId="3" borderId="0" xfId="0" applyFont="1" applyFill="1" applyAlignment="1">
      <alignment horizontal="left" vertical="center"/>
    </xf>
    <xf numFmtId="164" fontId="2" fillId="3" borderId="3" xfId="0" applyNumberFormat="1" applyFont="1" applyFill="1" applyBorder="1" applyAlignment="1">
      <alignment vertical="center"/>
    </xf>
    <xf numFmtId="0" fontId="2" fillId="3" borderId="28" xfId="0" applyFont="1" applyFill="1" applyBorder="1" applyAlignment="1">
      <alignment horizontal="left" wrapText="1"/>
    </xf>
    <xf numFmtId="0" fontId="2" fillId="3" borderId="29" xfId="0" applyFont="1" applyFill="1" applyBorder="1" applyAlignment="1">
      <alignment horizontal="left" wrapText="1"/>
    </xf>
    <xf numFmtId="0" fontId="0" fillId="3" borderId="30" xfId="0" applyFill="1" applyBorder="1"/>
    <xf numFmtId="0" fontId="3" fillId="3" borderId="0" xfId="0" applyFont="1" applyFill="1" applyAlignment="1">
      <alignment wrapText="1"/>
    </xf>
    <xf numFmtId="164" fontId="3" fillId="3" borderId="0" xfId="0" applyNumberFormat="1" applyFont="1" applyFill="1" applyAlignment="1">
      <alignment vertical="center"/>
    </xf>
    <xf numFmtId="0" fontId="2" fillId="3" borderId="3" xfId="0" applyFont="1" applyFill="1" applyBorder="1" applyAlignment="1">
      <alignment vertical="center" wrapText="1"/>
    </xf>
    <xf numFmtId="0" fontId="3" fillId="3" borderId="0" xfId="0" applyFont="1" applyFill="1" applyAlignment="1">
      <alignment horizontal="left" vertical="top"/>
    </xf>
    <xf numFmtId="3" fontId="2" fillId="3" borderId="0" xfId="0" applyNumberFormat="1" applyFont="1" applyFill="1" applyAlignment="1">
      <alignment horizontal="center" vertical="center" wrapText="1"/>
    </xf>
    <xf numFmtId="170" fontId="2" fillId="3" borderId="0" xfId="0" applyNumberFormat="1" applyFont="1" applyFill="1" applyAlignment="1">
      <alignment horizontal="center" vertical="center" wrapText="1"/>
    </xf>
    <xf numFmtId="165" fontId="2" fillId="3" borderId="0" xfId="0" applyNumberFormat="1" applyFont="1" applyFill="1" applyAlignment="1">
      <alignment horizontal="center" vertical="center" wrapText="1"/>
    </xf>
    <xf numFmtId="0" fontId="2" fillId="3" borderId="28" xfId="0" applyFont="1" applyFill="1" applyBorder="1"/>
    <xf numFmtId="0" fontId="2" fillId="3" borderId="29" xfId="0" applyFont="1" applyFill="1" applyBorder="1" applyAlignment="1">
      <alignment horizontal="left" vertical="center"/>
    </xf>
    <xf numFmtId="0" fontId="2" fillId="3" borderId="29" xfId="0" applyFont="1" applyFill="1" applyBorder="1" applyAlignment="1">
      <alignment horizontal="left"/>
    </xf>
    <xf numFmtId="0" fontId="2" fillId="3" borderId="30" xfId="0" applyFont="1" applyFill="1" applyBorder="1"/>
    <xf numFmtId="0" fontId="17" fillId="3" borderId="0" xfId="0" applyFont="1" applyFill="1" applyAlignment="1">
      <alignment horizontal="left"/>
    </xf>
    <xf numFmtId="170" fontId="17" fillId="3" borderId="0" xfId="0" applyNumberFormat="1" applyFont="1" applyFill="1" applyAlignment="1">
      <alignment horizontal="center" vertical="center" wrapText="1"/>
    </xf>
    <xf numFmtId="0" fontId="39" fillId="3" borderId="24" xfId="0" applyFont="1" applyFill="1" applyBorder="1"/>
    <xf numFmtId="0" fontId="40" fillId="3" borderId="0" xfId="0" applyFont="1" applyFill="1" applyAlignment="1">
      <alignment vertical="top" wrapText="1"/>
    </xf>
    <xf numFmtId="2" fontId="40" fillId="3" borderId="0" xfId="0" applyNumberFormat="1" applyFont="1" applyFill="1" applyAlignment="1" applyProtection="1">
      <alignment horizontal="center" vertical="center"/>
      <protection locked="0"/>
    </xf>
    <xf numFmtId="2" fontId="40" fillId="3" borderId="0" xfId="0" applyNumberFormat="1" applyFont="1" applyFill="1"/>
    <xf numFmtId="0" fontId="40" fillId="3" borderId="0" xfId="0" applyFont="1" applyFill="1" applyAlignment="1">
      <alignment horizontal="left"/>
    </xf>
    <xf numFmtId="0" fontId="40" fillId="3" borderId="3" xfId="0" applyFont="1" applyFill="1" applyBorder="1"/>
    <xf numFmtId="0" fontId="40" fillId="3" borderId="0" xfId="0" applyFont="1" applyFill="1"/>
    <xf numFmtId="0" fontId="40" fillId="3" borderId="24" xfId="0" applyFont="1" applyFill="1" applyBorder="1"/>
    <xf numFmtId="0" fontId="40" fillId="3" borderId="0" xfId="0" applyFont="1" applyFill="1" applyAlignment="1">
      <alignment vertical="center" wrapText="1"/>
    </xf>
    <xf numFmtId="0" fontId="55" fillId="3" borderId="0" xfId="0" applyFont="1" applyFill="1"/>
    <xf numFmtId="2" fontId="45" fillId="3" borderId="0" xfId="0" applyNumberFormat="1" applyFont="1" applyFill="1"/>
    <xf numFmtId="2" fontId="40" fillId="3" borderId="0" xfId="0" applyNumberFormat="1" applyFont="1" applyFill="1" applyAlignment="1">
      <alignment horizontal="center" vertical="center"/>
    </xf>
    <xf numFmtId="0" fontId="40" fillId="3" borderId="0" xfId="0" applyFont="1" applyFill="1" applyAlignment="1">
      <alignment horizontal="left" vertical="center" wrapText="1"/>
    </xf>
    <xf numFmtId="0" fontId="40" fillId="3" borderId="0" xfId="0" applyFont="1" applyFill="1" applyAlignment="1">
      <alignment horizontal="left" wrapText="1"/>
    </xf>
    <xf numFmtId="4" fontId="40" fillId="3" borderId="0" xfId="0" applyNumberFormat="1" applyFont="1" applyFill="1" applyAlignment="1">
      <alignment horizontal="left" wrapText="1"/>
    </xf>
    <xf numFmtId="0" fontId="39" fillId="3" borderId="0" xfId="0" applyFont="1" applyFill="1"/>
    <xf numFmtId="2" fontId="39" fillId="3" borderId="0" xfId="0" applyNumberFormat="1" applyFont="1" applyFill="1"/>
    <xf numFmtId="164" fontId="39" fillId="3" borderId="0" xfId="0" applyNumberFormat="1" applyFont="1" applyFill="1"/>
    <xf numFmtId="0" fontId="39" fillId="3" borderId="3" xfId="0" applyFont="1" applyFill="1" applyBorder="1"/>
    <xf numFmtId="0" fontId="9" fillId="3" borderId="24" xfId="0" applyFont="1" applyFill="1" applyBorder="1"/>
    <xf numFmtId="0" fontId="14" fillId="3" borderId="24" xfId="0" applyFont="1" applyFill="1" applyBorder="1"/>
    <xf numFmtId="2" fontId="14" fillId="3" borderId="0" xfId="0" applyNumberFormat="1" applyFont="1" applyFill="1"/>
    <xf numFmtId="164" fontId="14" fillId="3" borderId="0" xfId="0" applyNumberFormat="1" applyFont="1" applyFill="1"/>
    <xf numFmtId="0" fontId="19" fillId="3" borderId="24" xfId="0" applyFont="1" applyFill="1" applyBorder="1"/>
    <xf numFmtId="0" fontId="20" fillId="3" borderId="0" xfId="0" applyFont="1" applyFill="1" applyAlignment="1">
      <alignment horizontal="left" vertical="center" wrapText="1"/>
    </xf>
    <xf numFmtId="0" fontId="20" fillId="3" borderId="0" xfId="0" applyFont="1" applyFill="1" applyAlignment="1">
      <alignment horizontal="left" vertical="center"/>
    </xf>
    <xf numFmtId="0" fontId="20" fillId="3" borderId="3" xfId="0" applyFont="1" applyFill="1" applyBorder="1" applyAlignment="1">
      <alignment vertical="center"/>
    </xf>
    <xf numFmtId="0" fontId="20" fillId="3" borderId="0" xfId="0" applyFont="1" applyFill="1" applyAlignment="1">
      <alignment vertical="center"/>
    </xf>
    <xf numFmtId="49" fontId="2" fillId="3" borderId="0" xfId="0" applyNumberFormat="1" applyFont="1" applyFill="1" applyAlignment="1">
      <alignment horizontal="left" vertical="top"/>
    </xf>
    <xf numFmtId="0" fontId="0" fillId="3" borderId="27" xfId="0" applyFill="1" applyBorder="1"/>
    <xf numFmtId="49" fontId="3" fillId="3" borderId="0" xfId="0" applyNumberFormat="1" applyFont="1" applyFill="1" applyAlignment="1">
      <alignment horizontal="left" vertical="top" wrapText="1"/>
    </xf>
    <xf numFmtId="49" fontId="2" fillId="3" borderId="0" xfId="0" applyNumberFormat="1" applyFont="1" applyFill="1" applyAlignment="1">
      <alignment horizontal="left" vertical="top" wrapText="1"/>
    </xf>
    <xf numFmtId="49" fontId="2" fillId="3" borderId="0" xfId="0" applyNumberFormat="1" applyFont="1" applyFill="1" applyAlignment="1">
      <alignment vertical="top" wrapText="1"/>
    </xf>
    <xf numFmtId="0" fontId="12" fillId="3" borderId="24" xfId="0" applyFont="1" applyFill="1" applyBorder="1" applyAlignment="1">
      <alignment vertical="center"/>
    </xf>
    <xf numFmtId="49" fontId="2" fillId="3" borderId="12" xfId="0" applyNumberFormat="1" applyFont="1" applyFill="1" applyBorder="1" applyAlignment="1">
      <alignment horizontal="left" vertical="top"/>
    </xf>
    <xf numFmtId="0" fontId="0" fillId="3" borderId="4" xfId="0" applyFill="1" applyBorder="1" applyAlignment="1">
      <alignment horizontal="left" vertical="top"/>
    </xf>
    <xf numFmtId="0" fontId="0" fillId="3" borderId="13" xfId="0" applyFill="1" applyBorder="1" applyAlignment="1">
      <alignment horizontal="left" vertical="top"/>
    </xf>
    <xf numFmtId="49" fontId="2" fillId="3" borderId="27" xfId="0" applyNumberFormat="1" applyFont="1" applyFill="1" applyBorder="1" applyAlignment="1">
      <alignment horizontal="left" vertical="top" wrapText="1"/>
    </xf>
    <xf numFmtId="0" fontId="0" fillId="3" borderId="0" xfId="0" applyFill="1" applyAlignment="1">
      <alignment horizontal="left" vertical="top" wrapText="1"/>
    </xf>
    <xf numFmtId="0" fontId="0" fillId="3" borderId="14" xfId="0" applyFill="1" applyBorder="1" applyAlignment="1">
      <alignment horizontal="left" vertical="top" wrapText="1"/>
    </xf>
    <xf numFmtId="0" fontId="14" fillId="3" borderId="0" xfId="0" applyFont="1" applyFill="1" applyAlignment="1">
      <alignment horizontal="left" vertical="top" wrapText="1"/>
    </xf>
    <xf numFmtId="0" fontId="14" fillId="3" borderId="14" xfId="0" applyFont="1" applyFill="1" applyBorder="1" applyAlignment="1">
      <alignment horizontal="left" vertical="top" wrapText="1"/>
    </xf>
    <xf numFmtId="49" fontId="2" fillId="3" borderId="16" xfId="0" applyNumberFormat="1" applyFont="1" applyFill="1" applyBorder="1" applyAlignment="1">
      <alignment horizontal="left" vertical="top"/>
    </xf>
    <xf numFmtId="49" fontId="2" fillId="3" borderId="11" xfId="0" applyNumberFormat="1" applyFont="1" applyFill="1" applyBorder="1" applyAlignment="1">
      <alignment horizontal="left" vertical="top"/>
    </xf>
    <xf numFmtId="49" fontId="2" fillId="3" borderId="17" xfId="0" applyNumberFormat="1" applyFont="1" applyFill="1" applyBorder="1" applyAlignment="1">
      <alignment horizontal="left" vertical="top"/>
    </xf>
    <xf numFmtId="49" fontId="2" fillId="3" borderId="17" xfId="0" applyNumberFormat="1" applyFont="1" applyFill="1" applyBorder="1" applyAlignment="1">
      <alignment horizontal="right" vertical="top"/>
    </xf>
    <xf numFmtId="0" fontId="0" fillId="3" borderId="6" xfId="0" applyFill="1" applyBorder="1" applyAlignment="1">
      <alignment horizontal="left"/>
    </xf>
    <xf numFmtId="0" fontId="8" fillId="3" borderId="6" xfId="0" applyFont="1" applyFill="1" applyBorder="1" applyAlignment="1">
      <alignment horizontal="left" vertical="top"/>
    </xf>
    <xf numFmtId="0" fontId="11" fillId="3" borderId="0" xfId="0" applyFont="1" applyFill="1" applyAlignment="1">
      <alignment horizontal="center" vertical="center" wrapText="1"/>
    </xf>
    <xf numFmtId="49" fontId="3" fillId="3" borderId="0" xfId="0" applyNumberFormat="1" applyFont="1" applyFill="1" applyAlignment="1">
      <alignment horizontal="left" vertical="top"/>
    </xf>
    <xf numFmtId="49" fontId="2" fillId="3" borderId="4" xfId="0" applyNumberFormat="1" applyFont="1" applyFill="1" applyBorder="1" applyAlignment="1">
      <alignment horizontal="left" vertical="top"/>
    </xf>
    <xf numFmtId="49" fontId="2" fillId="3" borderId="13" xfId="0" applyNumberFormat="1" applyFont="1" applyFill="1" applyBorder="1" applyAlignment="1">
      <alignment horizontal="left" vertical="top"/>
    </xf>
    <xf numFmtId="49" fontId="40" fillId="3" borderId="27" xfId="0" applyNumberFormat="1" applyFont="1" applyFill="1" applyBorder="1" applyAlignment="1">
      <alignment horizontal="left" vertical="top" wrapText="1"/>
    </xf>
    <xf numFmtId="49" fontId="40" fillId="3" borderId="0" xfId="0" applyNumberFormat="1" applyFont="1" applyFill="1" applyAlignment="1">
      <alignment horizontal="left" vertical="top" wrapText="1"/>
    </xf>
    <xf numFmtId="49" fontId="40" fillId="3" borderId="27" xfId="0" applyNumberFormat="1" applyFont="1" applyFill="1" applyBorder="1" applyAlignment="1">
      <alignment horizontal="left" vertical="top"/>
    </xf>
    <xf numFmtId="49" fontId="40" fillId="3" borderId="0" xfId="0" applyNumberFormat="1" applyFont="1" applyFill="1" applyAlignment="1">
      <alignment horizontal="left" vertical="top"/>
    </xf>
    <xf numFmtId="49" fontId="40" fillId="3" borderId="14" xfId="0" applyNumberFormat="1" applyFont="1" applyFill="1" applyBorder="1" applyAlignment="1">
      <alignment horizontal="left" vertical="top"/>
    </xf>
    <xf numFmtId="49" fontId="40" fillId="3" borderId="15" xfId="0" applyNumberFormat="1" applyFont="1" applyFill="1" applyBorder="1" applyAlignment="1" applyProtection="1">
      <alignment horizontal="center" vertical="top"/>
      <protection locked="0"/>
    </xf>
    <xf numFmtId="0" fontId="40" fillId="3" borderId="15" xfId="0" applyFont="1" applyFill="1" applyBorder="1" applyAlignment="1" applyProtection="1">
      <alignment horizontal="center" vertical="top"/>
      <protection locked="0"/>
    </xf>
    <xf numFmtId="49" fontId="48" fillId="3" borderId="16" xfId="0" applyNumberFormat="1" applyFont="1" applyFill="1" applyBorder="1" applyAlignment="1">
      <alignment horizontal="left" vertical="top" wrapText="1"/>
    </xf>
    <xf numFmtId="49" fontId="48" fillId="3" borderId="11" xfId="0" applyNumberFormat="1" applyFont="1" applyFill="1" applyBorder="1" applyAlignment="1">
      <alignment horizontal="left" vertical="top" wrapText="1"/>
    </xf>
    <xf numFmtId="49" fontId="40" fillId="3" borderId="11" xfId="0" applyNumberFormat="1" applyFont="1" applyFill="1" applyBorder="1" applyAlignment="1">
      <alignment horizontal="left" vertical="top"/>
    </xf>
    <xf numFmtId="49" fontId="40" fillId="3" borderId="17" xfId="0" applyNumberFormat="1" applyFont="1" applyFill="1" applyBorder="1" applyAlignment="1">
      <alignment horizontal="left" vertical="top"/>
    </xf>
    <xf numFmtId="0" fontId="0" fillId="3" borderId="0" xfId="0" applyFill="1" applyAlignment="1">
      <alignment horizontal="left"/>
    </xf>
    <xf numFmtId="49" fontId="3" fillId="3" borderId="27" xfId="0" applyNumberFormat="1" applyFont="1" applyFill="1" applyBorder="1" applyAlignment="1">
      <alignment horizontal="left" vertical="top" wrapText="1"/>
    </xf>
    <xf numFmtId="49" fontId="3" fillId="3" borderId="14" xfId="0" applyNumberFormat="1" applyFont="1" applyFill="1" applyBorder="1" applyAlignment="1">
      <alignment horizontal="left" vertical="top" wrapText="1"/>
    </xf>
    <xf numFmtId="49" fontId="6" fillId="3" borderId="27" xfId="0" applyNumberFormat="1" applyFont="1" applyFill="1" applyBorder="1" applyAlignment="1">
      <alignment horizontal="left" vertical="top"/>
    </xf>
    <xf numFmtId="49" fontId="6" fillId="3" borderId="0" xfId="0" applyNumberFormat="1" applyFont="1" applyFill="1" applyAlignment="1">
      <alignment horizontal="left" vertical="top"/>
    </xf>
    <xf numFmtId="49" fontId="2" fillId="3" borderId="14" xfId="0" applyNumberFormat="1" applyFont="1" applyFill="1" applyBorder="1" applyAlignment="1">
      <alignment horizontal="left" vertical="top"/>
    </xf>
    <xf numFmtId="49" fontId="2" fillId="3" borderId="15" xfId="0" applyNumberFormat="1" applyFont="1" applyFill="1" applyBorder="1" applyAlignment="1" applyProtection="1">
      <alignment horizontal="center" vertical="top"/>
      <protection locked="0"/>
    </xf>
    <xf numFmtId="0" fontId="2" fillId="3" borderId="15" xfId="0" applyFont="1" applyFill="1" applyBorder="1" applyAlignment="1" applyProtection="1">
      <alignment horizontal="center" vertical="top"/>
      <protection locked="0"/>
    </xf>
    <xf numFmtId="49" fontId="6" fillId="3" borderId="16"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xf numFmtId="49" fontId="17" fillId="3" borderId="27" xfId="0" applyNumberFormat="1" applyFont="1" applyFill="1" applyBorder="1" applyAlignment="1">
      <alignment horizontal="left" vertical="top" wrapText="1"/>
    </xf>
    <xf numFmtId="0" fontId="29" fillId="3" borderId="0" xfId="0" applyFont="1" applyFill="1" applyAlignment="1">
      <alignment horizontal="left" vertical="top" wrapText="1"/>
    </xf>
    <xf numFmtId="0" fontId="29" fillId="3" borderId="14" xfId="0" applyFont="1" applyFill="1" applyBorder="1" applyAlignment="1">
      <alignment horizontal="left" vertical="top" wrapText="1"/>
    </xf>
    <xf numFmtId="0" fontId="29" fillId="3" borderId="0" xfId="0" applyFont="1" applyFill="1" applyAlignment="1">
      <alignment vertical="top" wrapText="1"/>
    </xf>
    <xf numFmtId="0" fontId="29" fillId="3" borderId="14" xfId="0" applyFont="1" applyFill="1" applyBorder="1" applyAlignment="1">
      <alignment vertical="top" wrapText="1"/>
    </xf>
    <xf numFmtId="49" fontId="17" fillId="3" borderId="15" xfId="0" applyNumberFormat="1" applyFont="1" applyFill="1" applyBorder="1" applyAlignment="1" applyProtection="1">
      <alignment horizontal="center" vertical="top"/>
      <protection locked="0"/>
    </xf>
    <xf numFmtId="49" fontId="17" fillId="3" borderId="0" xfId="0" applyNumberFormat="1" applyFont="1" applyFill="1" applyAlignment="1">
      <alignment horizontal="left" vertical="top"/>
    </xf>
    <xf numFmtId="0" fontId="17" fillId="3" borderId="15" xfId="0" applyFont="1" applyFill="1" applyBorder="1" applyAlignment="1" applyProtection="1">
      <alignment horizontal="center" vertical="top"/>
      <protection locked="0"/>
    </xf>
    <xf numFmtId="49" fontId="17" fillId="3" borderId="14" xfId="0" applyNumberFormat="1" applyFont="1" applyFill="1" applyBorder="1" applyAlignment="1">
      <alignment horizontal="left" vertical="top"/>
    </xf>
    <xf numFmtId="49" fontId="49" fillId="3" borderId="27" xfId="0" applyNumberFormat="1" applyFont="1" applyFill="1" applyBorder="1" applyAlignment="1">
      <alignment horizontal="left" vertical="top"/>
    </xf>
    <xf numFmtId="49" fontId="49" fillId="3" borderId="0" xfId="0" applyNumberFormat="1" applyFont="1" applyFill="1" applyAlignment="1">
      <alignment horizontal="left" vertical="top"/>
    </xf>
    <xf numFmtId="49" fontId="17" fillId="3" borderId="0" xfId="0" applyNumberFormat="1" applyFont="1" applyFill="1" applyAlignment="1">
      <alignment horizontal="center" vertical="top"/>
    </xf>
    <xf numFmtId="0" fontId="17" fillId="3" borderId="0" xfId="0" applyFont="1" applyFill="1" applyAlignment="1">
      <alignment horizontal="center" vertical="top"/>
    </xf>
    <xf numFmtId="49" fontId="23" fillId="3" borderId="27" xfId="0" applyNumberFormat="1" applyFont="1" applyFill="1" applyBorder="1" applyAlignment="1">
      <alignment horizontal="left" vertical="top" wrapText="1"/>
    </xf>
    <xf numFmtId="49" fontId="23" fillId="3" borderId="0" xfId="0" applyNumberFormat="1" applyFont="1" applyFill="1" applyAlignment="1">
      <alignment horizontal="left" vertical="top" wrapText="1"/>
    </xf>
    <xf numFmtId="49" fontId="23" fillId="3" borderId="14" xfId="0" applyNumberFormat="1" applyFont="1" applyFill="1" applyBorder="1" applyAlignment="1">
      <alignment horizontal="left" vertical="top" wrapText="1"/>
    </xf>
    <xf numFmtId="49" fontId="17" fillId="3" borderId="27" xfId="0" applyNumberFormat="1" applyFont="1" applyFill="1" applyBorder="1" applyAlignment="1">
      <alignment vertical="top" wrapText="1"/>
    </xf>
    <xf numFmtId="49" fontId="17" fillId="3" borderId="0" xfId="0" applyNumberFormat="1" applyFont="1" applyFill="1" applyAlignment="1">
      <alignment vertical="top" wrapText="1"/>
    </xf>
    <xf numFmtId="0" fontId="14" fillId="3" borderId="27" xfId="0" applyFont="1" applyFill="1" applyBorder="1"/>
    <xf numFmtId="49" fontId="2" fillId="3" borderId="0" xfId="0" applyNumberFormat="1" applyFont="1" applyFill="1" applyAlignment="1">
      <alignment horizontal="center" vertical="top"/>
    </xf>
    <xf numFmtId="0" fontId="2" fillId="3" borderId="0" xfId="0" applyFont="1" applyFill="1" applyAlignment="1">
      <alignment horizontal="center" vertical="top"/>
    </xf>
    <xf numFmtId="49" fontId="6" fillId="3" borderId="12" xfId="0" applyNumberFormat="1" applyFont="1" applyFill="1" applyBorder="1" applyAlignment="1">
      <alignment horizontal="left" vertical="top"/>
    </xf>
    <xf numFmtId="49" fontId="6" fillId="3" borderId="4" xfId="0" applyNumberFormat="1" applyFont="1" applyFill="1" applyBorder="1" applyAlignment="1">
      <alignment horizontal="left" vertical="top"/>
    </xf>
    <xf numFmtId="49" fontId="2" fillId="3" borderId="27" xfId="0" applyNumberFormat="1" applyFont="1" applyFill="1" applyBorder="1" applyAlignment="1">
      <alignment horizontal="left" vertical="top"/>
    </xf>
    <xf numFmtId="49" fontId="2" fillId="3" borderId="0" xfId="0" applyNumberFormat="1" applyFont="1" applyFill="1" applyAlignment="1">
      <alignment vertical="top"/>
    </xf>
    <xf numFmtId="49" fontId="6" fillId="3" borderId="0" xfId="0" applyNumberFormat="1" applyFont="1" applyFill="1" applyAlignment="1">
      <alignment vertical="top"/>
    </xf>
    <xf numFmtId="49" fontId="2" fillId="3" borderId="14" xfId="0" applyNumberFormat="1" applyFont="1" applyFill="1" applyBorder="1" applyAlignment="1">
      <alignment vertical="top" wrapText="1"/>
    </xf>
    <xf numFmtId="49" fontId="6" fillId="3" borderId="16" xfId="0" applyNumberFormat="1" applyFont="1" applyFill="1" applyBorder="1" applyAlignment="1">
      <alignment horizontal="left" vertical="top"/>
    </xf>
    <xf numFmtId="49" fontId="6" fillId="3" borderId="11" xfId="0" applyNumberFormat="1" applyFont="1" applyFill="1" applyBorder="1" applyAlignment="1">
      <alignment horizontal="left" vertical="top"/>
    </xf>
    <xf numFmtId="0" fontId="26" fillId="3" borderId="12" xfId="0" applyFont="1" applyFill="1" applyBorder="1" applyAlignment="1">
      <alignment horizontal="left" vertical="top"/>
    </xf>
    <xf numFmtId="0" fontId="26" fillId="3" borderId="4" xfId="0" applyFont="1" applyFill="1" applyBorder="1" applyAlignment="1">
      <alignment horizontal="left" vertical="top"/>
    </xf>
    <xf numFmtId="49" fontId="3" fillId="3" borderId="27" xfId="0" applyNumberFormat="1" applyFont="1" applyFill="1" applyBorder="1" applyAlignment="1">
      <alignment horizontal="left" vertical="top"/>
    </xf>
    <xf numFmtId="49" fontId="28" fillId="3" borderId="0" xfId="0" applyNumberFormat="1" applyFont="1" applyFill="1" applyAlignment="1">
      <alignment horizontal="left" vertical="top"/>
    </xf>
    <xf numFmtId="0" fontId="14" fillId="3" borderId="0" xfId="0" applyFont="1" applyFill="1" applyAlignment="1">
      <alignment horizontal="center" vertical="center"/>
    </xf>
    <xf numFmtId="49" fontId="7" fillId="3" borderId="16" xfId="0" applyNumberFormat="1" applyFont="1" applyFill="1" applyBorder="1" applyAlignment="1">
      <alignment horizontal="left" vertical="top"/>
    </xf>
    <xf numFmtId="167" fontId="14" fillId="3" borderId="15" xfId="0" applyNumberFormat="1" applyFont="1" applyFill="1" applyBorder="1" applyAlignment="1" applyProtection="1">
      <alignment horizontal="center" vertical="top" wrapText="1"/>
      <protection locked="0"/>
    </xf>
    <xf numFmtId="0" fontId="2" fillId="3" borderId="40" xfId="0" applyFont="1" applyFill="1" applyBorder="1" applyAlignment="1">
      <alignment vertical="top" wrapText="1"/>
    </xf>
    <xf numFmtId="0" fontId="7" fillId="3" borderId="19" xfId="0" applyFont="1" applyFill="1" applyBorder="1" applyAlignment="1">
      <alignment horizontal="left"/>
    </xf>
    <xf numFmtId="0" fontId="7" fillId="3" borderId="18" xfId="0" applyFont="1" applyFill="1" applyBorder="1" applyAlignment="1">
      <alignment horizontal="left"/>
    </xf>
    <xf numFmtId="0" fontId="7" fillId="3" borderId="20" xfId="0" applyFont="1" applyFill="1" applyBorder="1" applyAlignment="1">
      <alignment horizontal="left"/>
    </xf>
    <xf numFmtId="0" fontId="7" fillId="3" borderId="0" xfId="0" applyFont="1" applyFill="1" applyAlignment="1">
      <alignment horizontal="left"/>
    </xf>
    <xf numFmtId="0" fontId="8" fillId="3" borderId="0" xfId="0" applyFont="1" applyFill="1" applyAlignment="1">
      <alignment horizontal="left" vertical="top"/>
    </xf>
    <xf numFmtId="0" fontId="14" fillId="3" borderId="0" xfId="0" applyFont="1" applyFill="1" applyAlignment="1">
      <alignment horizontal="left"/>
    </xf>
    <xf numFmtId="2" fontId="2" fillId="3" borderId="0" xfId="0" applyNumberFormat="1" applyFont="1" applyFill="1" applyAlignment="1">
      <alignment horizontal="left"/>
    </xf>
    <xf numFmtId="0" fontId="14" fillId="3" borderId="0" xfId="0" applyFont="1" applyFill="1" applyAlignment="1">
      <alignment horizontal="right"/>
    </xf>
    <xf numFmtId="2" fontId="2" fillId="3" borderId="7" xfId="0" applyNumberFormat="1" applyFont="1" applyFill="1" applyBorder="1" applyAlignment="1">
      <alignment vertical="center"/>
    </xf>
    <xf numFmtId="0" fontId="37" fillId="3" borderId="0" xfId="0" applyFont="1" applyFill="1" applyAlignment="1">
      <alignment vertical="center"/>
    </xf>
    <xf numFmtId="0" fontId="0" fillId="3" borderId="0" xfId="0" applyFill="1" applyAlignment="1">
      <alignment horizontal="center" vertical="center"/>
    </xf>
    <xf numFmtId="0" fontId="58" fillId="3" borderId="0" xfId="0" applyFont="1" applyFill="1"/>
    <xf numFmtId="0" fontId="52" fillId="3" borderId="0" xfId="0" applyFont="1" applyFill="1" applyAlignment="1">
      <alignment vertical="center"/>
    </xf>
    <xf numFmtId="0" fontId="2" fillId="3" borderId="7" xfId="0" applyFont="1" applyFill="1" applyBorder="1" applyAlignment="1">
      <alignment vertical="center"/>
    </xf>
    <xf numFmtId="0" fontId="0" fillId="3" borderId="0" xfId="0" applyFill="1" applyAlignment="1">
      <alignment wrapText="1"/>
    </xf>
    <xf numFmtId="0" fontId="33" fillId="3" borderId="0" xfId="1" applyFont="1" applyFill="1" applyAlignment="1">
      <alignment horizontal="center" vertical="center"/>
    </xf>
    <xf numFmtId="0" fontId="39" fillId="3" borderId="0" xfId="1" applyFont="1" applyFill="1"/>
    <xf numFmtId="0" fontId="58" fillId="3" borderId="0" xfId="1" applyFont="1" applyFill="1"/>
    <xf numFmtId="0" fontId="6" fillId="3" borderId="0" xfId="1" applyFont="1" applyFill="1"/>
    <xf numFmtId="0" fontId="6" fillId="3" borderId="3" xfId="1" applyFont="1" applyFill="1" applyBorder="1" applyAlignment="1">
      <alignment vertical="center"/>
    </xf>
    <xf numFmtId="0" fontId="6" fillId="3" borderId="0" xfId="1" applyFont="1" applyFill="1" applyAlignment="1">
      <alignment vertical="center"/>
    </xf>
    <xf numFmtId="0" fontId="61" fillId="3" borderId="0" xfId="1" applyFont="1" applyFill="1"/>
    <xf numFmtId="0" fontId="59" fillId="3" borderId="0" xfId="0" applyFont="1" applyFill="1"/>
    <xf numFmtId="0" fontId="60" fillId="3" borderId="0" xfId="1" applyFont="1" applyFill="1"/>
    <xf numFmtId="0" fontId="41" fillId="3" borderId="0" xfId="1" applyFont="1" applyFill="1"/>
    <xf numFmtId="0" fontId="41" fillId="3" borderId="3" xfId="1" applyFont="1" applyFill="1" applyBorder="1"/>
    <xf numFmtId="0" fontId="46" fillId="3" borderId="0" xfId="0" applyFont="1" applyFill="1" applyAlignment="1">
      <alignment vertical="center"/>
    </xf>
    <xf numFmtId="0" fontId="0" fillId="3" borderId="0" xfId="0" applyFill="1" applyAlignment="1">
      <alignment vertical="top"/>
    </xf>
    <xf numFmtId="0" fontId="58" fillId="3" borderId="0" xfId="0" applyFont="1" applyFill="1" applyAlignment="1">
      <alignment vertical="center"/>
    </xf>
    <xf numFmtId="0" fontId="38" fillId="3" borderId="0" xfId="0" applyFont="1" applyFill="1"/>
    <xf numFmtId="0" fontId="51" fillId="3" borderId="0" xfId="0" applyFont="1" applyFill="1"/>
    <xf numFmtId="0" fontId="54" fillId="3" borderId="0" xfId="0" applyFont="1" applyFill="1"/>
    <xf numFmtId="0" fontId="29" fillId="3" borderId="3" xfId="0" applyFont="1" applyFill="1" applyBorder="1"/>
    <xf numFmtId="0" fontId="56" fillId="3" borderId="0" xfId="0" applyFont="1" applyFill="1"/>
    <xf numFmtId="0" fontId="40" fillId="3" borderId="3" xfId="0" applyFont="1" applyFill="1" applyBorder="1" applyAlignment="1">
      <alignment vertical="center"/>
    </xf>
    <xf numFmtId="49" fontId="2" fillId="3" borderId="0" xfId="0" applyNumberFormat="1" applyFont="1" applyFill="1" applyAlignment="1">
      <alignment horizontal="center" vertical="center"/>
    </xf>
    <xf numFmtId="0" fontId="26" fillId="3" borderId="0" xfId="0" applyFont="1" applyFill="1" applyAlignment="1">
      <alignment vertical="center"/>
    </xf>
    <xf numFmtId="4" fontId="3" fillId="4" borderId="15" xfId="0" applyNumberFormat="1" applyFont="1" applyFill="1" applyBorder="1" applyAlignment="1">
      <alignment vertical="center"/>
    </xf>
    <xf numFmtId="1" fontId="6" fillId="3" borderId="45" xfId="0" applyNumberFormat="1" applyFont="1" applyFill="1" applyBorder="1" applyAlignment="1" applyProtection="1">
      <alignment horizontal="center" vertical="center" wrapText="1"/>
      <protection locked="0"/>
    </xf>
    <xf numFmtId="0" fontId="6" fillId="3" borderId="34" xfId="0" applyFont="1" applyFill="1" applyBorder="1" applyAlignment="1">
      <alignment vertical="center"/>
    </xf>
    <xf numFmtId="0" fontId="6" fillId="3" borderId="34" xfId="0" applyFont="1" applyFill="1" applyBorder="1" applyAlignment="1" applyProtection="1">
      <alignment vertical="center"/>
      <protection locked="0"/>
    </xf>
    <xf numFmtId="49" fontId="6" fillId="3" borderId="34" xfId="0" applyNumberFormat="1" applyFont="1" applyFill="1" applyBorder="1" applyAlignment="1">
      <alignment horizontal="center" vertical="center"/>
    </xf>
    <xf numFmtId="1" fontId="6" fillId="3" borderId="34" xfId="0" applyNumberFormat="1" applyFont="1" applyFill="1" applyBorder="1" applyAlignment="1" applyProtection="1">
      <alignment horizontal="center" vertical="center"/>
      <protection locked="0"/>
    </xf>
    <xf numFmtId="0" fontId="35" fillId="4" borderId="15" xfId="1" applyFont="1" applyFill="1" applyBorder="1" applyAlignment="1">
      <alignment horizontal="center" vertical="center" wrapText="1"/>
    </xf>
    <xf numFmtId="2" fontId="35" fillId="4" borderId="15" xfId="1" applyNumberFormat="1" applyFont="1" applyFill="1" applyBorder="1" applyAlignment="1">
      <alignment horizontal="center" vertical="center" wrapText="1"/>
    </xf>
    <xf numFmtId="164" fontId="35" fillId="4" borderId="15" xfId="1" applyNumberFormat="1" applyFont="1" applyFill="1" applyBorder="1" applyAlignment="1">
      <alignment horizontal="center" vertical="center" wrapText="1"/>
    </xf>
    <xf numFmtId="1" fontId="6" fillId="3" borderId="46" xfId="0" applyNumberFormat="1" applyFont="1" applyFill="1" applyBorder="1" applyAlignment="1" applyProtection="1">
      <alignment horizontal="center" vertical="center" wrapText="1"/>
      <protection locked="0"/>
    </xf>
    <xf numFmtId="0" fontId="6" fillId="3" borderId="34" xfId="0" applyFont="1" applyFill="1" applyBorder="1" applyAlignment="1">
      <alignment horizontal="center" vertical="center"/>
    </xf>
    <xf numFmtId="164" fontId="6" fillId="3" borderId="34" xfId="0" applyNumberFormat="1" applyFont="1" applyFill="1" applyBorder="1" applyAlignment="1">
      <alignment horizontal="right" vertical="center" wrapText="1"/>
    </xf>
    <xf numFmtId="167" fontId="2" fillId="4" borderId="15" xfId="1" applyNumberFormat="1" applyFont="1" applyFill="1" applyBorder="1" applyAlignment="1">
      <alignment horizontal="center" vertical="center"/>
    </xf>
    <xf numFmtId="164" fontId="8" fillId="4" borderId="15" xfId="1" applyNumberFormat="1" applyFont="1" applyFill="1" applyBorder="1" applyAlignment="1">
      <alignment horizontal="right" vertical="center" wrapText="1"/>
    </xf>
    <xf numFmtId="2" fontId="6" fillId="3" borderId="34" xfId="0" applyNumberFormat="1"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horizontal="center" vertical="center"/>
      <protection locked="0"/>
    </xf>
    <xf numFmtId="0" fontId="2" fillId="3" borderId="15" xfId="0" applyFont="1" applyFill="1" applyBorder="1" applyAlignment="1">
      <alignment horizontal="center" vertical="center"/>
    </xf>
    <xf numFmtId="0" fontId="2" fillId="3" borderId="15" xfId="0" applyFont="1" applyFill="1" applyBorder="1" applyAlignment="1" applyProtection="1">
      <alignment horizontal="center" vertical="center"/>
      <protection hidden="1"/>
    </xf>
    <xf numFmtId="166" fontId="2" fillId="3" borderId="15" xfId="0" applyNumberFormat="1" applyFont="1" applyFill="1" applyBorder="1" applyAlignment="1" applyProtection="1">
      <alignment horizontal="center" vertical="center"/>
      <protection locked="0" hidden="1"/>
    </xf>
    <xf numFmtId="0" fontId="29" fillId="3" borderId="0" xfId="0" quotePrefix="1" applyFont="1" applyFill="1"/>
    <xf numFmtId="0" fontId="19" fillId="3" borderId="0" xfId="0" applyFont="1" applyFill="1" applyAlignment="1">
      <alignment horizontal="left"/>
    </xf>
    <xf numFmtId="0" fontId="23" fillId="3" borderId="0" xfId="0" applyFont="1" applyFill="1"/>
    <xf numFmtId="1" fontId="6" fillId="3" borderId="0" xfId="0" applyNumberFormat="1" applyFont="1" applyFill="1" applyAlignment="1" applyProtection="1">
      <alignment horizontal="center" vertical="center" wrapText="1"/>
      <protection locked="0"/>
    </xf>
    <xf numFmtId="0" fontId="6" fillId="3" borderId="0" xfId="0" applyFont="1" applyFill="1" applyAlignment="1">
      <alignment vertical="center"/>
    </xf>
    <xf numFmtId="0" fontId="6" fillId="3" borderId="0" xfId="0" applyFont="1" applyFill="1" applyAlignment="1" applyProtection="1">
      <alignment vertical="center"/>
      <protection locked="0"/>
    </xf>
    <xf numFmtId="0" fontId="6" fillId="3" borderId="0" xfId="0" applyFont="1" applyFill="1" applyAlignment="1">
      <alignment horizontal="center" vertical="center"/>
    </xf>
    <xf numFmtId="0" fontId="6" fillId="3" borderId="0" xfId="0" applyFont="1" applyFill="1" applyAlignment="1" applyProtection="1">
      <alignment horizontal="center" vertical="center" wrapText="1"/>
      <protection locked="0"/>
    </xf>
    <xf numFmtId="0" fontId="59" fillId="3" borderId="0" xfId="1" applyFont="1" applyFill="1" applyAlignment="1">
      <alignment horizontal="left" vertical="center"/>
    </xf>
    <xf numFmtId="0" fontId="59" fillId="3" borderId="0" xfId="1" applyFont="1" applyFill="1" applyAlignment="1">
      <alignment horizontal="left"/>
    </xf>
    <xf numFmtId="0" fontId="59" fillId="3" borderId="0" xfId="1" applyFont="1" applyFill="1" applyAlignment="1">
      <alignment vertical="top"/>
    </xf>
    <xf numFmtId="0" fontId="59" fillId="3" borderId="0" xfId="1" applyFont="1" applyFill="1" applyAlignment="1">
      <alignment horizontal="center" vertical="center" wrapText="1"/>
    </xf>
    <xf numFmtId="0" fontId="12" fillId="3" borderId="0" xfId="1" applyFont="1" applyFill="1" applyAlignment="1">
      <alignment vertical="center"/>
    </xf>
    <xf numFmtId="0" fontId="62" fillId="3" borderId="0" xfId="1" applyFont="1" applyFill="1" applyAlignment="1">
      <alignment vertical="center"/>
    </xf>
    <xf numFmtId="0" fontId="19" fillId="3" borderId="0" xfId="0" applyFont="1" applyFill="1"/>
    <xf numFmtId="0" fontId="12" fillId="3" borderId="0" xfId="0" applyFont="1" applyFill="1" applyAlignment="1">
      <alignment vertical="center"/>
    </xf>
    <xf numFmtId="49" fontId="2" fillId="3" borderId="0" xfId="0" applyNumberFormat="1" applyFont="1" applyFill="1" applyAlignment="1">
      <alignment horizontal="center" vertical="top" wrapText="1"/>
    </xf>
    <xf numFmtId="165" fontId="2" fillId="3" borderId="0" xfId="0" applyNumberFormat="1" applyFont="1" applyFill="1" applyAlignment="1" applyProtection="1">
      <alignment horizontal="center" vertical="center" wrapText="1"/>
      <protection locked="0"/>
    </xf>
    <xf numFmtId="166" fontId="2" fillId="3" borderId="0" xfId="0" applyNumberFormat="1" applyFont="1" applyFill="1" applyAlignment="1" applyProtection="1">
      <alignment horizontal="center" vertical="center" wrapText="1"/>
      <protection locked="0"/>
    </xf>
    <xf numFmtId="49" fontId="3" fillId="3" borderId="0" xfId="1" applyNumberFormat="1" applyFont="1" applyFill="1" applyAlignment="1">
      <alignment horizontal="left" vertical="center" wrapText="1"/>
    </xf>
    <xf numFmtId="49" fontId="2" fillId="3" borderId="5" xfId="0" applyNumberFormat="1" applyFont="1" applyFill="1" applyBorder="1" applyAlignment="1">
      <alignment horizontal="left" vertical="top"/>
    </xf>
    <xf numFmtId="49" fontId="2" fillId="3" borderId="6" xfId="0" applyNumberFormat="1" applyFont="1" applyFill="1" applyBorder="1" applyAlignment="1">
      <alignment horizontal="left" vertical="top"/>
    </xf>
    <xf numFmtId="49" fontId="2" fillId="3" borderId="7" xfId="0" applyNumberFormat="1" applyFont="1" applyFill="1" applyBorder="1" applyAlignment="1">
      <alignment horizontal="right" vertical="top"/>
    </xf>
    <xf numFmtId="49" fontId="2" fillId="3" borderId="24" xfId="0" applyNumberFormat="1" applyFont="1" applyFill="1" applyBorder="1" applyAlignment="1">
      <alignment horizontal="center" vertical="top" wrapText="1"/>
    </xf>
    <xf numFmtId="49" fontId="2" fillId="3" borderId="3" xfId="0" applyNumberFormat="1" applyFont="1" applyFill="1" applyBorder="1" applyAlignment="1">
      <alignment horizontal="center" vertical="top" wrapText="1"/>
    </xf>
    <xf numFmtId="49" fontId="2" fillId="3" borderId="7" xfId="0" applyNumberFormat="1" applyFont="1" applyFill="1" applyBorder="1" applyAlignment="1">
      <alignment horizontal="left" vertical="top"/>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9" fillId="3" borderId="0" xfId="0" applyFont="1" applyFill="1"/>
    <xf numFmtId="0" fontId="14" fillId="3" borderId="0" xfId="0" applyFont="1" applyFill="1"/>
    <xf numFmtId="0" fontId="2" fillId="3" borderId="24" xfId="0" applyFont="1" applyFill="1" applyBorder="1" applyAlignment="1">
      <alignment horizontal="left" wrapText="1"/>
    </xf>
    <xf numFmtId="0" fontId="2" fillId="3" borderId="0" xfId="0" applyFont="1" applyFill="1" applyAlignment="1">
      <alignment horizontal="left" wrapText="1"/>
    </xf>
    <xf numFmtId="0" fontId="65" fillId="3" borderId="0" xfId="0" applyFont="1" applyFill="1" applyAlignment="1">
      <alignment vertical="center"/>
    </xf>
    <xf numFmtId="0" fontId="16" fillId="3" borderId="0" xfId="0" applyFont="1" applyFill="1" applyAlignment="1">
      <alignment vertical="center"/>
    </xf>
    <xf numFmtId="2" fontId="66" fillId="3" borderId="0" xfId="0" applyNumberFormat="1" applyFont="1" applyFill="1" applyAlignment="1">
      <alignment vertical="center"/>
    </xf>
    <xf numFmtId="0" fontId="2" fillId="0" borderId="24" xfId="0" applyFont="1" applyFill="1" applyBorder="1" applyAlignment="1">
      <alignment vertical="center" wrapText="1"/>
    </xf>
    <xf numFmtId="0" fontId="3" fillId="0" borderId="0" xfId="0" applyFont="1" applyFill="1" applyAlignment="1">
      <alignment vertical="center"/>
    </xf>
    <xf numFmtId="4" fontId="3" fillId="0" borderId="15" xfId="0" applyNumberFormat="1" applyFont="1" applyFill="1" applyBorder="1" applyAlignment="1">
      <alignment vertical="center"/>
    </xf>
    <xf numFmtId="0" fontId="2" fillId="0" borderId="3" xfId="0" applyFont="1" applyFill="1" applyBorder="1" applyAlignment="1">
      <alignment vertical="center"/>
    </xf>
    <xf numFmtId="14" fontId="3" fillId="0" borderId="0" xfId="0" applyNumberFormat="1" applyFont="1" applyFill="1" applyAlignment="1">
      <alignment horizontal="left"/>
    </xf>
    <xf numFmtId="4" fontId="2" fillId="0" borderId="0" xfId="0" applyNumberFormat="1" applyFont="1" applyFill="1" applyAlignment="1">
      <alignment horizontal="center" vertical="center" wrapText="1"/>
    </xf>
    <xf numFmtId="4" fontId="5" fillId="0" borderId="0" xfId="0" applyNumberFormat="1" applyFont="1" applyFill="1" applyAlignment="1">
      <alignment vertical="center" wrapText="1"/>
    </xf>
    <xf numFmtId="14" fontId="2" fillId="0" borderId="0" xfId="0" applyNumberFormat="1" applyFont="1" applyFill="1"/>
    <xf numFmtId="14" fontId="2" fillId="0" borderId="0" xfId="0" applyNumberFormat="1" applyFont="1" applyFill="1" applyAlignment="1">
      <alignment horizontal="right"/>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2" xfId="0" applyFont="1" applyFill="1" applyBorder="1" applyAlignment="1">
      <alignment vertical="center" wrapText="1"/>
    </xf>
    <xf numFmtId="0" fontId="0" fillId="0" borderId="21" xfId="0" applyFill="1" applyBorder="1"/>
    <xf numFmtId="0" fontId="2" fillId="0" borderId="22" xfId="0" applyFont="1" applyFill="1" applyBorder="1" applyAlignment="1">
      <alignment horizontal="left" vertical="center"/>
    </xf>
    <xf numFmtId="0" fontId="2" fillId="0" borderId="22" xfId="0" applyFont="1" applyFill="1" applyBorder="1"/>
    <xf numFmtId="0" fontId="2" fillId="0" borderId="22" xfId="0" applyFont="1" applyFill="1" applyBorder="1" applyAlignment="1">
      <alignment horizontal="left"/>
    </xf>
    <xf numFmtId="0" fontId="2" fillId="0" borderId="23" xfId="0" applyFont="1" applyFill="1" applyBorder="1"/>
    <xf numFmtId="0" fontId="31" fillId="3" borderId="24" xfId="0" applyFont="1" applyFill="1" applyBorder="1" applyAlignment="1">
      <alignment horizontal="left"/>
    </xf>
    <xf numFmtId="0" fontId="31" fillId="3" borderId="0" xfId="0" applyFont="1" applyFill="1" applyAlignment="1">
      <alignment horizontal="left"/>
    </xf>
    <xf numFmtId="0" fontId="2" fillId="3" borderId="0" xfId="0" applyFont="1" applyFill="1" applyBorder="1" applyAlignment="1">
      <alignment horizontal="left" vertical="center"/>
    </xf>
    <xf numFmtId="0" fontId="39" fillId="3" borderId="0" xfId="0" applyFont="1" applyFill="1" applyAlignment="1">
      <alignment vertical="center"/>
    </xf>
    <xf numFmtId="0" fontId="54" fillId="3" borderId="0" xfId="0" applyFont="1" applyFill="1" applyAlignment="1">
      <alignment vertical="center"/>
    </xf>
    <xf numFmtId="0" fontId="14" fillId="3" borderId="0" xfId="0" applyFont="1" applyFill="1" applyBorder="1"/>
    <xf numFmtId="164" fontId="14" fillId="3" borderId="0" xfId="0" applyNumberFormat="1" applyFont="1" applyFill="1" applyBorder="1"/>
    <xf numFmtId="14" fontId="2" fillId="3" borderId="4" xfId="0" applyNumberFormat="1" applyFont="1" applyFill="1" applyBorder="1" applyAlignment="1" applyProtection="1">
      <alignment horizontal="center" vertical="center"/>
    </xf>
    <xf numFmtId="14" fontId="2" fillId="3" borderId="13" xfId="0" applyNumberFormat="1" applyFont="1" applyFill="1" applyBorder="1" applyAlignment="1" applyProtection="1">
      <alignment horizontal="center" vertical="center"/>
    </xf>
    <xf numFmtId="14" fontId="2" fillId="3" borderId="0" xfId="0" applyNumberFormat="1" applyFont="1" applyFill="1" applyAlignment="1" applyProtection="1">
      <alignment horizontal="center"/>
    </xf>
    <xf numFmtId="4" fontId="2" fillId="0" borderId="0" xfId="0" applyNumberFormat="1" applyFont="1" applyFill="1" applyBorder="1" applyAlignment="1" applyProtection="1">
      <alignment horizontal="center" vertical="center" wrapText="1"/>
    </xf>
    <xf numFmtId="49" fontId="17" fillId="3" borderId="0" xfId="0" applyNumberFormat="1" applyFont="1" applyFill="1" applyAlignment="1" applyProtection="1">
      <alignment horizontal="center" vertical="top"/>
    </xf>
    <xf numFmtId="49" fontId="17" fillId="3" borderId="0" xfId="0" applyNumberFormat="1" applyFont="1" applyFill="1" applyAlignment="1" applyProtection="1">
      <alignment horizontal="left" vertical="top"/>
    </xf>
    <xf numFmtId="0" fontId="17" fillId="3" borderId="0" xfId="0" applyFont="1" applyFill="1" applyAlignment="1" applyProtection="1">
      <alignment horizontal="center" vertical="top"/>
    </xf>
    <xf numFmtId="167" fontId="14" fillId="3" borderId="47" xfId="0" applyNumberFormat="1" applyFont="1" applyFill="1" applyBorder="1" applyAlignment="1" applyProtection="1">
      <alignment horizontal="center" vertical="top" wrapText="1"/>
      <protection locked="0"/>
    </xf>
    <xf numFmtId="0" fontId="2" fillId="3" borderId="49" xfId="0" applyFont="1" applyFill="1" applyBorder="1" applyAlignment="1">
      <alignment vertical="top" wrapText="1"/>
    </xf>
    <xf numFmtId="0" fontId="0" fillId="3" borderId="9" xfId="0" applyFill="1" applyBorder="1" applyAlignment="1">
      <alignment horizontal="left"/>
    </xf>
    <xf numFmtId="0" fontId="2" fillId="3" borderId="24" xfId="0" applyFont="1" applyFill="1" applyBorder="1" applyAlignment="1" applyProtection="1">
      <alignment horizontal="left" vertical="top" wrapText="1"/>
    </xf>
    <xf numFmtId="0" fontId="14" fillId="3" borderId="0" xfId="0" applyFont="1" applyFill="1" applyAlignment="1" applyProtection="1">
      <alignment horizontal="left" vertical="top" wrapText="1"/>
    </xf>
    <xf numFmtId="0" fontId="14" fillId="3" borderId="3" xfId="0" applyFont="1" applyFill="1" applyBorder="1" applyAlignment="1" applyProtection="1">
      <alignment horizontal="left" vertical="top" wrapText="1"/>
    </xf>
    <xf numFmtId="14" fontId="2" fillId="3" borderId="18" xfId="0" applyNumberFormat="1" applyFont="1" applyFill="1" applyBorder="1" applyAlignment="1" applyProtection="1">
      <alignment horizontal="center" vertical="center"/>
    </xf>
    <xf numFmtId="14" fontId="2" fillId="3" borderId="20" xfId="0" applyNumberFormat="1" applyFont="1" applyFill="1" applyBorder="1" applyAlignment="1" applyProtection="1">
      <alignment horizontal="center" vertical="center"/>
    </xf>
    <xf numFmtId="0" fontId="3" fillId="3" borderId="0" xfId="0" applyFont="1" applyFill="1" applyAlignment="1">
      <alignment horizontal="left"/>
    </xf>
    <xf numFmtId="0" fontId="2" fillId="3" borderId="0" xfId="0" applyFont="1" applyFill="1" applyAlignment="1">
      <alignment horizontal="left"/>
    </xf>
    <xf numFmtId="0" fontId="2" fillId="3" borderId="24" xfId="0" applyFont="1" applyFill="1" applyBorder="1" applyAlignment="1">
      <alignment horizontal="left" wrapText="1"/>
    </xf>
    <xf numFmtId="0" fontId="2" fillId="3" borderId="0" xfId="0" applyFont="1" applyFill="1" applyAlignment="1">
      <alignment horizontal="left" wrapText="1"/>
    </xf>
    <xf numFmtId="0" fontId="3" fillId="3" borderId="24"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center" vertical="center" wrapText="1"/>
    </xf>
    <xf numFmtId="0" fontId="2" fillId="3" borderId="0" xfId="0" applyFont="1" applyFill="1" applyAlignment="1">
      <alignment horizontal="left" vertical="center" wrapText="1"/>
    </xf>
    <xf numFmtId="0" fontId="6" fillId="3" borderId="0" xfId="0" applyFont="1" applyFill="1" applyAlignment="1">
      <alignment horizontal="center"/>
    </xf>
    <xf numFmtId="0" fontId="2" fillId="3" borderId="0" xfId="0" applyFont="1" applyFill="1" applyBorder="1" applyAlignment="1">
      <alignment horizontal="left" vertical="center" wrapText="1"/>
    </xf>
    <xf numFmtId="0" fontId="9" fillId="3" borderId="3" xfId="0" applyFont="1" applyFill="1" applyBorder="1" applyAlignment="1">
      <alignment horizontal="center" vertical="center"/>
    </xf>
    <xf numFmtId="2" fontId="14" fillId="3" borderId="0" xfId="0" applyNumberFormat="1" applyFont="1" applyFill="1" applyAlignment="1">
      <alignment vertical="center"/>
    </xf>
    <xf numFmtId="49" fontId="3" fillId="3" borderId="0" xfId="0" applyNumberFormat="1" applyFont="1" applyFill="1" applyAlignment="1">
      <alignment horizontal="left" vertical="top" wrapText="1"/>
    </xf>
    <xf numFmtId="49" fontId="2" fillId="3" borderId="0" xfId="0" applyNumberFormat="1" applyFont="1" applyFill="1" applyAlignment="1">
      <alignment horizontal="left" vertical="top" wrapText="1"/>
    </xf>
    <xf numFmtId="0" fontId="37" fillId="3" borderId="24" xfId="0" applyFont="1" applyFill="1" applyBorder="1"/>
    <xf numFmtId="4" fontId="3" fillId="3" borderId="15" xfId="0" applyNumberFormat="1" applyFont="1" applyFill="1" applyBorder="1" applyAlignment="1">
      <alignment vertical="center"/>
    </xf>
    <xf numFmtId="0" fontId="35" fillId="3" borderId="15" xfId="1" applyFont="1" applyFill="1" applyBorder="1" applyAlignment="1">
      <alignment horizontal="center" vertical="center" wrapText="1"/>
    </xf>
    <xf numFmtId="2" fontId="35" fillId="3" borderId="15" xfId="1" applyNumberFormat="1" applyFont="1" applyFill="1" applyBorder="1" applyAlignment="1">
      <alignment horizontal="center" vertical="center" wrapText="1"/>
    </xf>
    <xf numFmtId="164" fontId="35" fillId="3" borderId="15" xfId="1" applyNumberFormat="1" applyFont="1" applyFill="1" applyBorder="1" applyAlignment="1">
      <alignment horizontal="center" vertical="center" wrapText="1"/>
    </xf>
    <xf numFmtId="167" fontId="2" fillId="3" borderId="1" xfId="1" applyNumberFormat="1" applyFont="1" applyFill="1" applyBorder="1" applyAlignment="1">
      <alignment horizontal="center" vertical="center"/>
    </xf>
    <xf numFmtId="167" fontId="2" fillId="3" borderId="15" xfId="1" applyNumberFormat="1" applyFont="1" applyFill="1" applyBorder="1" applyAlignment="1">
      <alignment horizontal="center" vertical="center"/>
    </xf>
    <xf numFmtId="164" fontId="8" fillId="3" borderId="15" xfId="1" applyNumberFormat="1" applyFont="1" applyFill="1" applyBorder="1" applyAlignment="1">
      <alignment horizontal="right" vertical="center" wrapText="1"/>
    </xf>
    <xf numFmtId="0" fontId="31" fillId="3" borderId="0" xfId="0" applyFont="1" applyFill="1" applyBorder="1" applyAlignment="1">
      <alignment horizontal="left"/>
    </xf>
    <xf numFmtId="0" fontId="2" fillId="3" borderId="0" xfId="0" applyFont="1" applyFill="1" applyBorder="1" applyAlignment="1">
      <alignment vertical="center"/>
    </xf>
    <xf numFmtId="2" fontId="2" fillId="3" borderId="0" xfId="0" applyNumberFormat="1" applyFont="1" applyFill="1" applyBorder="1" applyAlignment="1">
      <alignment vertical="center"/>
    </xf>
    <xf numFmtId="164" fontId="3" fillId="3" borderId="0" xfId="0" applyNumberFormat="1" applyFont="1" applyFill="1" applyBorder="1" applyAlignment="1">
      <alignment vertical="center"/>
    </xf>
    <xf numFmtId="4" fontId="3" fillId="3" borderId="50" xfId="0" applyNumberFormat="1" applyFont="1" applyFill="1" applyBorder="1" applyAlignment="1">
      <alignment vertical="center"/>
    </xf>
    <xf numFmtId="0" fontId="32" fillId="3" borderId="0" xfId="1" applyFont="1" applyFill="1" applyBorder="1" applyAlignment="1">
      <alignment horizontal="left" vertical="center"/>
    </xf>
    <xf numFmtId="0" fontId="3" fillId="3" borderId="50" xfId="0" applyFont="1" applyFill="1" applyBorder="1" applyAlignment="1" applyProtection="1">
      <alignment horizontal="center"/>
      <protection locked="0"/>
    </xf>
    <xf numFmtId="2" fontId="2" fillId="3" borderId="50" xfId="0" applyNumberFormat="1" applyFont="1" applyFill="1" applyBorder="1" applyAlignment="1" applyProtection="1">
      <alignment horizontal="center" vertical="center"/>
      <protection locked="0"/>
    </xf>
    <xf numFmtId="0" fontId="0" fillId="3" borderId="0" xfId="0" applyFill="1" applyAlignment="1" applyProtection="1">
      <alignment vertical="center"/>
    </xf>
    <xf numFmtId="0" fontId="3" fillId="3" borderId="0" xfId="0" applyFont="1" applyFill="1" applyAlignment="1">
      <alignment horizontal="left"/>
    </xf>
    <xf numFmtId="0" fontId="2" fillId="3" borderId="0" xfId="0" applyFont="1" applyFill="1" applyAlignment="1">
      <alignment horizontal="left" vertical="center" wrapText="1"/>
    </xf>
    <xf numFmtId="0" fontId="3" fillId="3" borderId="2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 xfId="0" applyFont="1" applyFill="1" applyBorder="1" applyAlignment="1">
      <alignment horizontal="left" vertical="center" wrapText="1"/>
    </xf>
    <xf numFmtId="4" fontId="2" fillId="3" borderId="8" xfId="0" applyNumberFormat="1" applyFont="1" applyFill="1" applyBorder="1" applyAlignment="1" applyProtection="1">
      <alignment horizontal="left" vertical="top" wrapText="1"/>
      <protection locked="0"/>
    </xf>
    <xf numFmtId="4" fontId="2" fillId="3" borderId="9" xfId="0" applyNumberFormat="1" applyFont="1" applyFill="1" applyBorder="1" applyAlignment="1" applyProtection="1">
      <alignment horizontal="left" vertical="top" wrapText="1"/>
      <protection locked="0"/>
    </xf>
    <xf numFmtId="4" fontId="2" fillId="3" borderId="10" xfId="0" applyNumberFormat="1"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14" fontId="23" fillId="0" borderId="0" xfId="0" applyNumberFormat="1" applyFont="1" applyFill="1" applyAlignment="1">
      <alignment vertical="center" wrapText="1"/>
    </xf>
    <xf numFmtId="0" fontId="18" fillId="0" borderId="0" xfId="0" applyFont="1" applyAlignment="1">
      <alignment vertical="center" wrapText="1"/>
    </xf>
    <xf numFmtId="0" fontId="2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pplyAlignment="1">
      <alignment horizontal="right" vertical="center" wrapText="1"/>
    </xf>
    <xf numFmtId="0" fontId="2" fillId="0" borderId="0" xfId="0" applyFont="1" applyAlignment="1">
      <alignment horizontal="right" vertical="center" wrapText="1"/>
    </xf>
    <xf numFmtId="0" fontId="14" fillId="3" borderId="27"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14" fillId="3" borderId="0" xfId="0" applyFont="1" applyFill="1" applyAlignment="1" applyProtection="1">
      <alignment horizontal="left" vertical="top" wrapText="1"/>
      <protection locked="0"/>
    </xf>
    <xf numFmtId="0" fontId="0" fillId="0" borderId="14" xfId="0" applyBorder="1" applyAlignment="1" applyProtection="1">
      <alignment horizontal="left" vertical="top" wrapText="1"/>
      <protection locked="0"/>
    </xf>
    <xf numFmtId="14" fontId="2" fillId="3" borderId="12" xfId="0" applyNumberFormat="1" applyFont="1" applyFill="1" applyBorder="1" applyAlignment="1" applyProtection="1">
      <alignment horizontal="center" vertical="center"/>
      <protection locked="0"/>
    </xf>
    <xf numFmtId="14" fontId="2" fillId="3" borderId="4" xfId="0" applyNumberFormat="1" applyFont="1" applyFill="1" applyBorder="1" applyAlignment="1" applyProtection="1">
      <alignment horizontal="center" vertical="center"/>
      <protection locked="0"/>
    </xf>
    <xf numFmtId="14" fontId="2" fillId="3" borderId="13" xfId="0" applyNumberFormat="1" applyFont="1" applyFill="1" applyBorder="1" applyAlignment="1" applyProtection="1">
      <alignment horizontal="center" vertical="center"/>
      <protection locked="0"/>
    </xf>
    <xf numFmtId="49" fontId="2" fillId="3" borderId="19" xfId="0" applyNumberFormat="1" applyFont="1" applyFill="1" applyBorder="1" applyAlignment="1" applyProtection="1">
      <alignment horizontal="center" vertical="center"/>
      <protection locked="0"/>
    </xf>
    <xf numFmtId="49" fontId="2" fillId="3" borderId="18" xfId="0" applyNumberFormat="1" applyFont="1" applyFill="1" applyBorder="1" applyAlignment="1" applyProtection="1">
      <alignment horizontal="center" vertical="center"/>
      <protection locked="0"/>
    </xf>
    <xf numFmtId="49" fontId="2" fillId="3" borderId="20" xfId="0" applyNumberFormat="1" applyFont="1" applyFill="1" applyBorder="1" applyAlignment="1" applyProtection="1">
      <alignment horizontal="center" vertical="center"/>
      <protection locked="0"/>
    </xf>
    <xf numFmtId="0" fontId="2" fillId="3" borderId="24" xfId="0" applyFont="1" applyFill="1" applyBorder="1" applyAlignment="1">
      <alignment horizontal="left" vertical="top" wrapText="1"/>
    </xf>
    <xf numFmtId="0" fontId="2" fillId="3" borderId="0" xfId="0" applyFont="1" applyFill="1" applyAlignment="1">
      <alignment horizontal="left" vertical="top"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6" fillId="3" borderId="25" xfId="0" applyFont="1" applyFill="1" applyBorder="1" applyAlignment="1" applyProtection="1">
      <alignment horizontal="center"/>
      <protection locked="0"/>
    </xf>
    <xf numFmtId="0" fontId="6" fillId="3" borderId="42" xfId="0" applyFont="1" applyFill="1" applyBorder="1" applyAlignment="1" applyProtection="1">
      <alignment horizontal="center"/>
      <protection locked="0"/>
    </xf>
    <xf numFmtId="0" fontId="6" fillId="3" borderId="26" xfId="0" applyFont="1" applyFill="1" applyBorder="1" applyAlignment="1" applyProtection="1">
      <alignment horizontal="center"/>
      <protection locked="0"/>
    </xf>
    <xf numFmtId="165" fontId="3" fillId="3" borderId="25" xfId="0" applyNumberFormat="1" applyFont="1" applyFill="1" applyBorder="1" applyAlignment="1" applyProtection="1">
      <alignment horizontal="center" vertical="center" wrapText="1"/>
      <protection locked="0"/>
    </xf>
    <xf numFmtId="165" fontId="3" fillId="3" borderId="26" xfId="0" applyNumberFormat="1"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xf>
    <xf numFmtId="0" fontId="2" fillId="3" borderId="2" xfId="0" applyFont="1" applyFill="1" applyBorder="1" applyAlignment="1">
      <alignment horizontal="left" vertical="top" wrapText="1"/>
    </xf>
    <xf numFmtId="0" fontId="6" fillId="3" borderId="0" xfId="0" applyFont="1" applyFill="1" applyAlignment="1">
      <alignment horizontal="center"/>
    </xf>
    <xf numFmtId="49" fontId="6" fillId="3" borderId="25" xfId="0" quotePrefix="1" applyNumberFormat="1" applyFont="1" applyFill="1" applyBorder="1" applyAlignment="1" applyProtection="1">
      <alignment horizontal="center"/>
      <protection locked="0"/>
    </xf>
    <xf numFmtId="49" fontId="6" fillId="3" borderId="42"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14" fontId="2" fillId="3" borderId="25" xfId="0" applyNumberFormat="1" applyFont="1" applyFill="1" applyBorder="1" applyAlignment="1" applyProtection="1">
      <alignment horizontal="center"/>
      <protection locked="0"/>
    </xf>
    <xf numFmtId="14" fontId="2" fillId="3" borderId="26" xfId="0" applyNumberFormat="1" applyFont="1" applyFill="1" applyBorder="1" applyAlignment="1" applyProtection="1">
      <alignment horizontal="center"/>
      <protection locked="0"/>
    </xf>
    <xf numFmtId="0" fontId="32" fillId="0" borderId="0" xfId="1" applyFont="1" applyFill="1" applyAlignment="1">
      <alignment horizontal="left" vertical="center"/>
    </xf>
    <xf numFmtId="0" fontId="34" fillId="0" borderId="0" xfId="1" applyFont="1" applyFill="1" applyAlignment="1">
      <alignment horizontal="left"/>
    </xf>
    <xf numFmtId="165" fontId="2" fillId="0" borderId="25" xfId="0" applyNumberFormat="1" applyFont="1" applyFill="1" applyBorder="1" applyAlignment="1" applyProtection="1">
      <alignment horizontal="center" vertical="center" wrapText="1"/>
      <protection locked="0"/>
    </xf>
    <xf numFmtId="165" fontId="2" fillId="0" borderId="26" xfId="0" applyNumberFormat="1" applyFont="1" applyFill="1" applyBorder="1" applyAlignment="1" applyProtection="1">
      <alignment horizontal="center" vertical="center" wrapText="1"/>
      <protection locked="0"/>
    </xf>
    <xf numFmtId="0" fontId="32" fillId="3" borderId="0" xfId="1" applyFont="1" applyFill="1" applyAlignment="1">
      <alignment horizontal="left" vertical="center"/>
    </xf>
    <xf numFmtId="0" fontId="34" fillId="3" borderId="0" xfId="1" applyFont="1" applyFill="1" applyAlignment="1">
      <alignment horizontal="left"/>
    </xf>
    <xf numFmtId="4" fontId="2" fillId="0" borderId="25" xfId="0" applyNumberFormat="1" applyFont="1" applyFill="1" applyBorder="1" applyAlignment="1" applyProtection="1">
      <alignment horizontal="center" vertical="center" wrapText="1"/>
      <protection locked="0"/>
    </xf>
    <xf numFmtId="4" fontId="2" fillId="0" borderId="26" xfId="0" applyNumberFormat="1" applyFont="1" applyFill="1" applyBorder="1" applyAlignment="1" applyProtection="1">
      <alignment horizontal="center" vertical="center" wrapText="1"/>
      <protection locked="0"/>
    </xf>
    <xf numFmtId="4" fontId="2" fillId="0" borderId="42" xfId="0" applyNumberFormat="1" applyFont="1" applyFill="1" applyBorder="1" applyAlignment="1" applyProtection="1">
      <alignment horizontal="center" vertical="center" wrapText="1"/>
      <protection locked="0"/>
    </xf>
    <xf numFmtId="4" fontId="2" fillId="3" borderId="0" xfId="0" applyNumberFormat="1" applyFont="1" applyFill="1" applyAlignment="1" applyProtection="1">
      <alignment horizontal="center" vertical="center" wrapText="1"/>
      <protection locked="0"/>
    </xf>
    <xf numFmtId="0" fontId="2" fillId="3" borderId="25" xfId="0" applyFont="1" applyFill="1" applyBorder="1" applyAlignment="1" applyProtection="1">
      <alignment horizontal="center"/>
      <protection locked="0"/>
    </xf>
    <xf numFmtId="0" fontId="2" fillId="3" borderId="26" xfId="0" applyFont="1" applyFill="1" applyBorder="1" applyAlignment="1" applyProtection="1">
      <alignment horizontal="center"/>
      <protection locked="0"/>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9" fillId="3" borderId="0" xfId="0" applyFont="1" applyFill="1" applyAlignment="1">
      <alignment horizontal="center" vertical="center"/>
    </xf>
    <xf numFmtId="0" fontId="2" fillId="0" borderId="2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4" fontId="2" fillId="3" borderId="25" xfId="0" applyNumberFormat="1" applyFont="1" applyFill="1" applyBorder="1" applyAlignment="1" applyProtection="1">
      <alignment horizontal="center" vertical="center" wrapText="1"/>
      <protection locked="0"/>
    </xf>
    <xf numFmtId="4" fontId="2" fillId="3" borderId="26" xfId="0" applyNumberFormat="1"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2" fillId="3" borderId="0" xfId="0" applyNumberFormat="1" applyFont="1" applyFill="1" applyAlignment="1" applyProtection="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3" xfId="0" applyFont="1" applyFill="1" applyBorder="1" applyAlignment="1">
      <alignment horizontal="center" vertical="center" wrapText="1"/>
    </xf>
    <xf numFmtId="4" fontId="17" fillId="3" borderId="25" xfId="0" applyNumberFormat="1" applyFont="1" applyFill="1" applyBorder="1" applyAlignment="1" applyProtection="1">
      <alignment horizontal="center" vertical="center" wrapText="1"/>
      <protection locked="0"/>
    </xf>
    <xf numFmtId="4" fontId="17" fillId="3" borderId="42" xfId="0" applyNumberFormat="1" applyFont="1" applyFill="1" applyBorder="1" applyAlignment="1" applyProtection="1">
      <alignment horizontal="center" vertical="center" wrapText="1"/>
      <protection locked="0"/>
    </xf>
    <xf numFmtId="4" fontId="17" fillId="3" borderId="26" xfId="0" applyNumberFormat="1" applyFont="1" applyFill="1" applyBorder="1" applyAlignment="1" applyProtection="1">
      <alignment horizontal="center" vertical="center" wrapText="1"/>
      <protection locked="0"/>
    </xf>
    <xf numFmtId="4" fontId="17" fillId="3" borderId="0" xfId="0" applyNumberFormat="1" applyFont="1" applyFill="1" applyAlignment="1" applyProtection="1">
      <alignment horizontal="center" vertical="center" wrapText="1"/>
      <protection locked="0"/>
    </xf>
    <xf numFmtId="14" fontId="2" fillId="3" borderId="0" xfId="0" applyNumberFormat="1" applyFont="1" applyFill="1" applyAlignment="1">
      <alignment horizontal="left"/>
    </xf>
    <xf numFmtId="14" fontId="2" fillId="3" borderId="3" xfId="0" applyNumberFormat="1" applyFont="1" applyFill="1" applyBorder="1" applyAlignment="1">
      <alignment horizontal="left"/>
    </xf>
    <xf numFmtId="0" fontId="23" fillId="3" borderId="0" xfId="0" applyFont="1" applyFill="1" applyAlignment="1">
      <alignment horizontal="center" vertical="center" wrapText="1"/>
    </xf>
    <xf numFmtId="165" fontId="2" fillId="3" borderId="25" xfId="0" applyNumberFormat="1" applyFont="1" applyFill="1" applyBorder="1" applyAlignment="1" applyProtection="1">
      <alignment horizontal="center" vertical="center" wrapText="1"/>
      <protection locked="0"/>
    </xf>
    <xf numFmtId="165" fontId="2" fillId="3" borderId="26" xfId="0" applyNumberFormat="1" applyFont="1" applyFill="1" applyBorder="1" applyAlignment="1" applyProtection="1">
      <alignment horizontal="center" vertical="center" wrapText="1"/>
      <protection locked="0"/>
    </xf>
    <xf numFmtId="0" fontId="2" fillId="3" borderId="15" xfId="0" applyFont="1" applyFill="1" applyBorder="1" applyAlignment="1" applyProtection="1">
      <alignment horizontal="left" vertical="top" wrapText="1"/>
      <protection locked="0"/>
    </xf>
    <xf numFmtId="0" fontId="32" fillId="3" borderId="24" xfId="1"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Alignment="1">
      <alignment horizontal="left" vertical="center"/>
    </xf>
    <xf numFmtId="0" fontId="3" fillId="3" borderId="3" xfId="0" applyFont="1" applyFill="1" applyBorder="1" applyAlignment="1">
      <alignment horizontal="left" vertical="center"/>
    </xf>
    <xf numFmtId="0" fontId="2" fillId="3" borderId="24" xfId="0" applyFont="1" applyFill="1" applyBorder="1" applyAlignment="1">
      <alignment horizontal="left" wrapText="1"/>
    </xf>
    <xf numFmtId="0" fontId="2" fillId="3" borderId="0" xfId="0" applyFont="1" applyFill="1" applyAlignment="1">
      <alignment horizontal="left" wrapText="1"/>
    </xf>
    <xf numFmtId="4" fontId="3" fillId="4" borderId="25" xfId="0" applyNumberFormat="1" applyFont="1" applyFill="1" applyBorder="1" applyAlignment="1">
      <alignment horizontal="center" vertical="center"/>
    </xf>
    <xf numFmtId="4" fontId="3" fillId="4" borderId="26" xfId="0" applyNumberFormat="1" applyFont="1" applyFill="1" applyBorder="1" applyAlignment="1">
      <alignment horizontal="center" vertical="center"/>
    </xf>
    <xf numFmtId="0" fontId="35" fillId="4" borderId="15" xfId="1" applyFont="1" applyFill="1" applyBorder="1" applyAlignment="1">
      <alignment horizontal="center" vertical="center"/>
    </xf>
    <xf numFmtId="0" fontId="2" fillId="3" borderId="24" xfId="1" applyFont="1" applyFill="1" applyBorder="1" applyAlignment="1">
      <alignment horizontal="left" vertical="top" wrapText="1"/>
    </xf>
    <xf numFmtId="0" fontId="2" fillId="3" borderId="0" xfId="1" applyFont="1" applyFill="1" applyAlignment="1">
      <alignment horizontal="left" vertical="top" wrapText="1"/>
    </xf>
    <xf numFmtId="0" fontId="32" fillId="3" borderId="24" xfId="1" applyFont="1" applyFill="1" applyBorder="1" applyAlignment="1">
      <alignment horizontal="center" vertical="center"/>
    </xf>
    <xf numFmtId="0" fontId="32" fillId="3" borderId="0" xfId="1" applyFont="1" applyFill="1" applyAlignment="1">
      <alignment horizontal="center" vertical="center"/>
    </xf>
    <xf numFmtId="0" fontId="34" fillId="3" borderId="0" xfId="1" applyFont="1" applyFill="1" applyAlignment="1">
      <alignment horizontal="center"/>
    </xf>
    <xf numFmtId="0" fontId="2" fillId="3" borderId="0" xfId="1" applyFont="1" applyFill="1" applyAlignment="1">
      <alignment horizontal="center" vertical="center"/>
    </xf>
    <xf numFmtId="0" fontId="2" fillId="3" borderId="24" xfId="1" applyFont="1" applyFill="1" applyBorder="1" applyAlignment="1">
      <alignment horizontal="center" vertical="center"/>
    </xf>
    <xf numFmtId="0" fontId="2" fillId="3" borderId="0" xfId="1" applyFont="1" applyFill="1" applyAlignment="1">
      <alignment horizontal="right" vertical="center" wrapText="1"/>
    </xf>
    <xf numFmtId="0" fontId="38" fillId="3" borderId="0" xfId="1" applyFont="1" applyFill="1" applyAlignment="1">
      <alignment horizontal="left" vertical="center"/>
    </xf>
    <xf numFmtId="49" fontId="2" fillId="3" borderId="25" xfId="1" applyNumberFormat="1" applyFont="1" applyFill="1" applyBorder="1" applyAlignment="1" applyProtection="1">
      <alignment horizontal="left" vertical="top" wrapText="1"/>
      <protection locked="0"/>
    </xf>
    <xf numFmtId="0" fontId="14" fillId="3" borderId="42" xfId="1" applyFill="1" applyBorder="1" applyAlignment="1" applyProtection="1">
      <alignment horizontal="left" vertical="top" wrapText="1"/>
      <protection locked="0"/>
    </xf>
    <xf numFmtId="0" fontId="14" fillId="3" borderId="26" xfId="1" applyFill="1" applyBorder="1" applyAlignment="1" applyProtection="1">
      <alignment horizontal="left" vertical="top" wrapText="1"/>
      <protection locked="0"/>
    </xf>
    <xf numFmtId="0" fontId="35" fillId="4" borderId="15" xfId="1" applyFont="1" applyFill="1" applyBorder="1" applyAlignment="1">
      <alignment horizontal="center" vertical="center" wrapText="1"/>
    </xf>
    <xf numFmtId="0" fontId="2" fillId="3" borderId="0" xfId="0" applyFont="1" applyFill="1" applyAlignment="1">
      <alignment horizontal="left"/>
    </xf>
    <xf numFmtId="0" fontId="2" fillId="3" borderId="24" xfId="1" applyFont="1" applyFill="1" applyBorder="1" applyAlignment="1">
      <alignment horizontal="left" vertical="center"/>
    </xf>
    <xf numFmtId="0" fontId="2" fillId="3" borderId="0" xfId="1" applyFont="1" applyFill="1" applyAlignment="1">
      <alignment horizontal="left" vertical="center"/>
    </xf>
    <xf numFmtId="169" fontId="2" fillId="3" borderId="25" xfId="1" applyNumberFormat="1" applyFont="1" applyFill="1" applyBorder="1" applyAlignment="1" applyProtection="1">
      <alignment horizontal="center" vertical="center"/>
      <protection locked="0"/>
    </xf>
    <xf numFmtId="169" fontId="2" fillId="3" borderId="26" xfId="1" applyNumberFormat="1" applyFont="1" applyFill="1" applyBorder="1" applyAlignment="1" applyProtection="1">
      <alignment horizontal="center" vertical="center"/>
      <protection locked="0"/>
    </xf>
    <xf numFmtId="49" fontId="6" fillId="3" borderId="35" xfId="0" applyNumberFormat="1" applyFont="1" applyFill="1" applyBorder="1" applyAlignment="1" applyProtection="1">
      <alignment horizontal="center" vertical="center"/>
      <protection locked="0"/>
    </xf>
    <xf numFmtId="49" fontId="6" fillId="3" borderId="18" xfId="0" applyNumberFormat="1" applyFont="1" applyFill="1" applyBorder="1" applyAlignment="1" applyProtection="1">
      <alignment horizontal="center" vertical="center"/>
      <protection locked="0"/>
    </xf>
    <xf numFmtId="49" fontId="6" fillId="3" borderId="20"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49" fontId="6" fillId="3" borderId="46" xfId="0" applyNumberFormat="1" applyFont="1" applyFill="1" applyBorder="1" applyAlignment="1" applyProtection="1">
      <alignment horizontal="center" vertical="center"/>
      <protection locked="0"/>
    </xf>
    <xf numFmtId="49" fontId="6" fillId="3" borderId="11" xfId="0" applyNumberFormat="1" applyFont="1" applyFill="1" applyBorder="1" applyAlignment="1" applyProtection="1">
      <alignment horizontal="center" vertical="center"/>
      <protection locked="0"/>
    </xf>
    <xf numFmtId="49" fontId="6" fillId="3" borderId="17" xfId="0" applyNumberFormat="1" applyFont="1" applyFill="1" applyBorder="1" applyAlignment="1" applyProtection="1">
      <alignment horizontal="center" vertical="center"/>
      <protection locked="0"/>
    </xf>
    <xf numFmtId="0" fontId="23" fillId="3" borderId="0" xfId="1" applyFont="1" applyFill="1" applyAlignment="1">
      <alignment horizontal="center" vertical="center" wrapText="1"/>
    </xf>
    <xf numFmtId="0" fontId="37" fillId="3" borderId="24" xfId="0" applyFont="1" applyFill="1" applyBorder="1" applyAlignment="1">
      <alignment horizontal="left"/>
    </xf>
    <xf numFmtId="0" fontId="37" fillId="3" borderId="0" xfId="0" applyFont="1" applyFill="1" applyAlignment="1">
      <alignment horizontal="left"/>
    </xf>
    <xf numFmtId="164" fontId="19" fillId="3" borderId="43" xfId="0" applyNumberFormat="1" applyFont="1" applyFill="1" applyBorder="1" applyAlignment="1">
      <alignment horizontal="center" vertical="center" wrapText="1"/>
    </xf>
    <xf numFmtId="164" fontId="19" fillId="3" borderId="44" xfId="0" applyNumberFormat="1" applyFont="1" applyFill="1" applyBorder="1" applyAlignment="1">
      <alignment horizontal="center" vertical="center" wrapText="1"/>
    </xf>
    <xf numFmtId="164" fontId="19" fillId="4" borderId="15" xfId="1" applyNumberFormat="1" applyFont="1" applyFill="1" applyBorder="1" applyAlignment="1">
      <alignment horizontal="center" vertical="center" wrapText="1"/>
    </xf>
    <xf numFmtId="165" fontId="2" fillId="3" borderId="15" xfId="0" applyNumberFormat="1" applyFont="1" applyFill="1" applyBorder="1" applyAlignment="1" applyProtection="1">
      <alignment horizontal="center" vertical="center"/>
      <protection locked="0" hidden="1"/>
    </xf>
    <xf numFmtId="49" fontId="2" fillId="3" borderId="15" xfId="0" applyNumberFormat="1" applyFont="1" applyFill="1" applyBorder="1" applyAlignment="1" applyProtection="1">
      <alignment horizontal="center" vertical="center"/>
      <protection locked="0" hidden="1"/>
    </xf>
    <xf numFmtId="0" fontId="14" fillId="3" borderId="0" xfId="0" applyFont="1" applyFill="1" applyAlignment="1">
      <alignment horizontal="left" wrapText="1"/>
    </xf>
    <xf numFmtId="4" fontId="37" fillId="3" borderId="19" xfId="0" applyNumberFormat="1" applyFont="1" applyFill="1" applyBorder="1" applyAlignment="1">
      <alignment horizontal="center" vertical="center"/>
    </xf>
    <xf numFmtId="4" fontId="37" fillId="3" borderId="20" xfId="0" applyNumberFormat="1" applyFont="1" applyFill="1" applyBorder="1" applyAlignment="1">
      <alignment horizontal="center" vertical="center"/>
    </xf>
    <xf numFmtId="1" fontId="2" fillId="3" borderId="15" xfId="0" applyNumberFormat="1" applyFont="1" applyFill="1" applyBorder="1" applyAlignment="1" applyProtection="1">
      <alignment horizontal="center" vertical="center"/>
      <protection locked="0"/>
    </xf>
    <xf numFmtId="0" fontId="23" fillId="3" borderId="24" xfId="0" applyFont="1" applyFill="1" applyBorder="1" applyAlignment="1">
      <alignment horizontal="left" vertical="center" wrapText="1"/>
    </xf>
    <xf numFmtId="165" fontId="2" fillId="3" borderId="15" xfId="0" applyNumberFormat="1"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horizontal="center" vertical="center" wrapText="1"/>
      <protection locked="0"/>
    </xf>
    <xf numFmtId="7" fontId="2" fillId="4" borderId="25" xfId="0" applyNumberFormat="1" applyFont="1" applyFill="1" applyBorder="1" applyAlignment="1">
      <alignment horizontal="center" vertical="center" wrapText="1"/>
    </xf>
    <xf numFmtId="7" fontId="2" fillId="4" borderId="26" xfId="0" applyNumberFormat="1" applyFont="1" applyFill="1" applyBorder="1" applyAlignment="1">
      <alignment horizontal="center" vertical="center" wrapText="1"/>
    </xf>
    <xf numFmtId="0" fontId="38" fillId="3" borderId="24" xfId="0" applyFont="1" applyFill="1" applyBorder="1" applyAlignment="1">
      <alignment horizontal="left"/>
    </xf>
    <xf numFmtId="0" fontId="38" fillId="3" borderId="0" xfId="0" applyFont="1" applyFill="1" applyAlignment="1">
      <alignment horizontal="left"/>
    </xf>
    <xf numFmtId="3" fontId="2" fillId="3" borderId="15" xfId="0" applyNumberFormat="1" applyFont="1" applyFill="1" applyBorder="1" applyAlignment="1" applyProtection="1">
      <alignment horizontal="center" vertical="center" wrapText="1"/>
      <protection locked="0"/>
    </xf>
    <xf numFmtId="0" fontId="32" fillId="3" borderId="0" xfId="1" applyFont="1" applyFill="1" applyBorder="1" applyAlignment="1">
      <alignment horizontal="left" vertical="center"/>
    </xf>
    <xf numFmtId="0" fontId="3" fillId="3" borderId="0" xfId="0" applyFont="1" applyFill="1" applyBorder="1" applyAlignment="1">
      <alignment horizontal="center" vertical="center" wrapText="1"/>
    </xf>
    <xf numFmtId="0" fontId="9" fillId="3" borderId="24" xfId="0" applyFont="1" applyFill="1" applyBorder="1" applyAlignment="1">
      <alignment horizontal="left" wrapText="1"/>
    </xf>
    <xf numFmtId="0" fontId="9" fillId="3" borderId="0" xfId="0" applyFont="1" applyFill="1" applyAlignment="1">
      <alignment horizontal="left" wrapText="1"/>
    </xf>
    <xf numFmtId="0" fontId="9" fillId="3" borderId="3" xfId="0" applyFont="1" applyFill="1" applyBorder="1" applyAlignment="1">
      <alignment horizontal="left" wrapText="1"/>
    </xf>
    <xf numFmtId="49" fontId="3" fillId="3" borderId="0" xfId="0" applyNumberFormat="1" applyFont="1" applyFill="1" applyAlignment="1">
      <alignment horizontal="left" vertical="top" wrapText="1"/>
    </xf>
    <xf numFmtId="165" fontId="2" fillId="3" borderId="31" xfId="0" applyNumberFormat="1" applyFont="1" applyFill="1" applyBorder="1" applyAlignment="1" applyProtection="1">
      <alignment horizontal="center" vertical="center" wrapText="1"/>
      <protection locked="0"/>
    </xf>
    <xf numFmtId="165" fontId="2" fillId="3" borderId="32" xfId="0" applyNumberFormat="1" applyFont="1" applyFill="1" applyBorder="1" applyAlignment="1" applyProtection="1">
      <alignment horizontal="center" vertical="center" wrapText="1"/>
      <protection locked="0"/>
    </xf>
    <xf numFmtId="0" fontId="23" fillId="3" borderId="24" xfId="0" applyFont="1" applyFill="1" applyBorder="1" applyAlignment="1">
      <alignment horizontal="left"/>
    </xf>
    <xf numFmtId="0" fontId="23" fillId="3" borderId="0" xfId="0" applyFont="1" applyFill="1" applyAlignment="1">
      <alignment horizontal="left"/>
    </xf>
    <xf numFmtId="4" fontId="37" fillId="3" borderId="25" xfId="0" applyNumberFormat="1" applyFont="1" applyFill="1" applyBorder="1" applyAlignment="1">
      <alignment horizontal="center" vertical="center" wrapText="1"/>
    </xf>
    <xf numFmtId="4" fontId="37" fillId="3" borderId="26" xfId="0" applyNumberFormat="1" applyFont="1" applyFill="1" applyBorder="1" applyAlignment="1">
      <alignment horizontal="center" vertical="center" wrapText="1"/>
    </xf>
    <xf numFmtId="49" fontId="2" fillId="3" borderId="27" xfId="0" applyNumberFormat="1" applyFont="1" applyFill="1" applyBorder="1" applyAlignment="1" applyProtection="1">
      <alignment horizontal="left" vertical="center" wrapText="1"/>
    </xf>
    <xf numFmtId="0" fontId="0" fillId="3" borderId="0" xfId="0" applyFill="1" applyAlignment="1" applyProtection="1">
      <alignment horizontal="left" vertical="center" wrapText="1"/>
    </xf>
    <xf numFmtId="0" fontId="0" fillId="3" borderId="14" xfId="0" applyFill="1" applyBorder="1" applyAlignment="1" applyProtection="1">
      <alignment horizontal="left" vertical="center" wrapText="1"/>
    </xf>
    <xf numFmtId="0" fontId="2" fillId="3" borderId="0" xfId="0" applyFont="1" applyFill="1" applyAlignment="1" applyProtection="1">
      <alignment horizontal="left" vertical="center"/>
    </xf>
    <xf numFmtId="0" fontId="2" fillId="3" borderId="14" xfId="0" applyFont="1" applyFill="1" applyBorder="1" applyAlignment="1" applyProtection="1">
      <alignment horizontal="left" vertical="center"/>
    </xf>
    <xf numFmtId="49" fontId="2" fillId="3" borderId="0" xfId="0" applyNumberFormat="1" applyFont="1" applyFill="1" applyAlignment="1" applyProtection="1">
      <alignment horizontal="left" vertical="center" wrapText="1"/>
    </xf>
    <xf numFmtId="0" fontId="8" fillId="3" borderId="6" xfId="0" applyFont="1" applyFill="1" applyBorder="1" applyAlignment="1">
      <alignment horizontal="left" vertical="top"/>
    </xf>
    <xf numFmtId="49" fontId="2" fillId="3" borderId="0" xfId="0" applyNumberFormat="1" applyFont="1" applyFill="1" applyAlignment="1" applyProtection="1">
      <alignment horizontal="center" vertical="top" wrapText="1"/>
      <protection locked="0"/>
    </xf>
    <xf numFmtId="49" fontId="2" fillId="3" borderId="0" xfId="0" applyNumberFormat="1" applyFont="1" applyFill="1" applyAlignment="1">
      <alignment horizontal="left" vertical="top" wrapText="1"/>
    </xf>
    <xf numFmtId="49" fontId="2" fillId="3" borderId="19" xfId="0" applyNumberFormat="1" applyFont="1"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49" fontId="2" fillId="3" borderId="0" xfId="0" applyNumberFormat="1" applyFont="1" applyFill="1" applyAlignment="1" applyProtection="1">
      <alignment horizontal="left" vertical="top" wrapText="1"/>
    </xf>
    <xf numFmtId="0" fontId="0" fillId="3" borderId="0" xfId="0" applyFill="1" applyAlignment="1" applyProtection="1">
      <alignment horizontal="left" vertical="top" wrapText="1"/>
    </xf>
    <xf numFmtId="49" fontId="2" fillId="3" borderId="27" xfId="0" applyNumberFormat="1" applyFont="1" applyFill="1" applyBorder="1" applyAlignment="1">
      <alignment horizontal="left" vertical="top" wrapText="1"/>
    </xf>
    <xf numFmtId="0" fontId="0" fillId="3" borderId="0" xfId="0" applyFill="1" applyAlignment="1">
      <alignment horizontal="left" vertical="top" wrapText="1"/>
    </xf>
    <xf numFmtId="0" fontId="0" fillId="3" borderId="14" xfId="0" applyFill="1" applyBorder="1" applyAlignment="1">
      <alignment horizontal="left" vertical="top" wrapText="1"/>
    </xf>
    <xf numFmtId="0" fontId="14" fillId="3" borderId="0" xfId="0" applyFont="1" applyFill="1" applyAlignment="1">
      <alignment horizontal="left" vertical="top" wrapText="1"/>
    </xf>
    <xf numFmtId="49" fontId="2" fillId="0" borderId="0" xfId="0" applyNumberFormat="1" applyFont="1" applyBorder="1" applyAlignment="1" applyProtection="1">
      <alignment horizontal="right" vertical="top" wrapText="1"/>
    </xf>
    <xf numFmtId="49" fontId="40" fillId="3" borderId="0" xfId="0" applyNumberFormat="1" applyFont="1" applyFill="1" applyAlignment="1" applyProtection="1">
      <alignment horizontal="center" vertical="top" wrapText="1"/>
      <protection locked="0"/>
    </xf>
    <xf numFmtId="49" fontId="40" fillId="3" borderId="27" xfId="0" applyNumberFormat="1" applyFont="1" applyFill="1" applyBorder="1" applyAlignment="1">
      <alignment horizontal="left" vertical="top" wrapText="1"/>
    </xf>
    <xf numFmtId="49" fontId="40" fillId="3" borderId="0" xfId="0" applyNumberFormat="1" applyFont="1" applyFill="1" applyAlignment="1">
      <alignment horizontal="left" vertical="top" wrapText="1"/>
    </xf>
    <xf numFmtId="49" fontId="40" fillId="3" borderId="14" xfId="0" applyNumberFormat="1" applyFont="1" applyFill="1" applyBorder="1" applyAlignment="1">
      <alignment horizontal="left" vertical="top" wrapText="1"/>
    </xf>
    <xf numFmtId="49" fontId="40" fillId="3" borderId="3" xfId="0" applyNumberFormat="1" applyFont="1" applyFill="1" applyBorder="1" applyAlignment="1">
      <alignment horizontal="left" vertical="top" wrapText="1"/>
    </xf>
    <xf numFmtId="49" fontId="2" fillId="3" borderId="0" xfId="0" applyNumberFormat="1" applyFont="1" applyFill="1" applyAlignment="1" applyProtection="1">
      <alignment horizontal="center" vertical="top" wrapText="1"/>
    </xf>
    <xf numFmtId="0" fontId="0" fillId="3" borderId="0" xfId="0" applyFill="1" applyAlignment="1" applyProtection="1">
      <alignment horizontal="center" vertical="top" wrapText="1"/>
    </xf>
    <xf numFmtId="49" fontId="3" fillId="3" borderId="27" xfId="0" applyNumberFormat="1" applyFont="1" applyFill="1" applyBorder="1" applyAlignment="1">
      <alignment horizontal="left" vertical="top" wrapText="1"/>
    </xf>
    <xf numFmtId="49" fontId="3" fillId="3" borderId="14" xfId="0" applyNumberFormat="1" applyFont="1" applyFill="1" applyBorder="1" applyAlignment="1">
      <alignment horizontal="left" vertical="top" wrapText="1"/>
    </xf>
    <xf numFmtId="49" fontId="2" fillId="3" borderId="3" xfId="0" applyNumberFormat="1" applyFont="1" applyFill="1" applyBorder="1" applyAlignment="1">
      <alignment horizontal="left" vertical="top" wrapText="1"/>
    </xf>
    <xf numFmtId="49" fontId="2" fillId="3" borderId="27" xfId="0" applyNumberFormat="1" applyFont="1" applyFill="1" applyBorder="1" applyAlignment="1">
      <alignment vertical="top" wrapText="1"/>
    </xf>
    <xf numFmtId="49" fontId="2" fillId="3" borderId="0" xfId="0" applyNumberFormat="1" applyFont="1" applyFill="1" applyAlignment="1">
      <alignment vertical="top" wrapText="1"/>
    </xf>
    <xf numFmtId="49" fontId="17" fillId="3" borderId="27" xfId="0" applyNumberFormat="1" applyFont="1" applyFill="1" applyBorder="1" applyAlignment="1">
      <alignment horizontal="left" vertical="top" wrapText="1"/>
    </xf>
    <xf numFmtId="49" fontId="17" fillId="3" borderId="0" xfId="0" applyNumberFormat="1" applyFont="1" applyFill="1" applyAlignment="1">
      <alignment horizontal="left" vertical="top" wrapText="1"/>
    </xf>
    <xf numFmtId="0" fontId="29" fillId="3" borderId="0" xfId="0" applyFont="1" applyFill="1" applyAlignment="1">
      <alignment horizontal="left" vertical="top" wrapText="1"/>
    </xf>
    <xf numFmtId="0" fontId="29" fillId="3" borderId="14" xfId="0" applyFont="1" applyFill="1" applyBorder="1" applyAlignment="1">
      <alignment horizontal="left" vertical="top" wrapText="1"/>
    </xf>
    <xf numFmtId="49" fontId="17" fillId="3" borderId="14" xfId="0" applyNumberFormat="1" applyFont="1" applyFill="1" applyBorder="1" applyAlignment="1">
      <alignment horizontal="left" vertical="top" wrapText="1"/>
    </xf>
    <xf numFmtId="0" fontId="14" fillId="3" borderId="14" xfId="0" applyFont="1" applyFill="1" applyBorder="1" applyAlignment="1">
      <alignment horizontal="left" vertical="top" wrapText="1"/>
    </xf>
    <xf numFmtId="0" fontId="2" fillId="3" borderId="1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48" xfId="0" applyFont="1" applyFill="1" applyBorder="1" applyAlignment="1" applyProtection="1">
      <alignment horizontal="left" vertical="top" wrapText="1"/>
      <protection locked="0"/>
    </xf>
    <xf numFmtId="0" fontId="3" fillId="3" borderId="0" xfId="0" applyFont="1" applyFill="1" applyAlignment="1">
      <alignment horizontal="left"/>
    </xf>
    <xf numFmtId="49" fontId="2" fillId="3" borderId="0" xfId="0" applyNumberFormat="1" applyFont="1" applyFill="1" applyAlignment="1">
      <alignment horizontal="center" vertical="center" wrapText="1"/>
    </xf>
    <xf numFmtId="0" fontId="14" fillId="3" borderId="0" xfId="0" applyFont="1" applyFill="1" applyAlignment="1">
      <alignment horizontal="center" vertical="center"/>
    </xf>
    <xf numFmtId="0" fontId="14" fillId="3" borderId="14" xfId="0" applyFont="1" applyFill="1" applyBorder="1" applyAlignment="1">
      <alignment horizontal="center" vertical="center"/>
    </xf>
    <xf numFmtId="0" fontId="2" fillId="3" borderId="19"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2" fillId="3" borderId="39" xfId="0" applyFont="1" applyFill="1" applyBorder="1" applyAlignment="1" applyProtection="1">
      <alignment horizontal="left" vertical="top" wrapText="1"/>
      <protection locked="0"/>
    </xf>
    <xf numFmtId="14" fontId="2" fillId="3" borderId="54" xfId="0" applyNumberFormat="1" applyFont="1" applyFill="1" applyBorder="1" applyAlignment="1" applyProtection="1">
      <alignment horizontal="center"/>
      <protection locked="0"/>
    </xf>
    <xf numFmtId="14" fontId="2" fillId="3" borderId="55" xfId="0" applyNumberFormat="1" applyFont="1" applyFill="1" applyBorder="1" applyAlignment="1" applyProtection="1">
      <alignment horizontal="center"/>
      <protection locked="0"/>
    </xf>
    <xf numFmtId="14" fontId="2" fillId="3" borderId="19" xfId="0" applyNumberFormat="1" applyFont="1" applyFill="1" applyBorder="1" applyAlignment="1" applyProtection="1">
      <alignment horizontal="center" vertical="center"/>
    </xf>
    <xf numFmtId="14" fontId="2" fillId="3" borderId="18" xfId="0" applyNumberFormat="1" applyFont="1" applyFill="1" applyBorder="1" applyAlignment="1" applyProtection="1">
      <alignment horizontal="center" vertical="center"/>
    </xf>
    <xf numFmtId="14" fontId="2" fillId="3" borderId="20" xfId="0" applyNumberFormat="1"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4" fontId="2" fillId="3" borderId="54" xfId="0" applyNumberFormat="1" applyFont="1" applyFill="1" applyBorder="1" applyAlignment="1" applyProtection="1">
      <alignment horizontal="center" vertical="center" wrapText="1"/>
      <protection locked="0"/>
    </xf>
    <xf numFmtId="4" fontId="2" fillId="3" borderId="55" xfId="0" applyNumberFormat="1" applyFont="1" applyFill="1" applyBorder="1" applyAlignment="1" applyProtection="1">
      <alignment horizontal="center" vertical="center" wrapText="1"/>
      <protection locked="0"/>
    </xf>
    <xf numFmtId="0" fontId="9" fillId="3" borderId="3" xfId="0" applyFont="1" applyFill="1" applyBorder="1" applyAlignment="1">
      <alignment horizontal="center" vertical="center"/>
    </xf>
    <xf numFmtId="0" fontId="6" fillId="3" borderId="54" xfId="0" applyFont="1" applyFill="1" applyBorder="1" applyAlignment="1" applyProtection="1">
      <alignment horizontal="center"/>
      <protection locked="0"/>
    </xf>
    <xf numFmtId="0" fontId="6" fillId="3" borderId="56" xfId="0" applyFont="1" applyFill="1" applyBorder="1" applyAlignment="1" applyProtection="1">
      <alignment horizontal="center"/>
      <protection locked="0"/>
    </xf>
    <xf numFmtId="0" fontId="6" fillId="3" borderId="55" xfId="0" applyFont="1" applyFill="1" applyBorder="1" applyAlignment="1" applyProtection="1">
      <alignment horizontal="center"/>
      <protection locked="0"/>
    </xf>
    <xf numFmtId="169" fontId="3" fillId="3" borderId="54" xfId="0" applyNumberFormat="1" applyFont="1" applyFill="1" applyBorder="1" applyAlignment="1" applyProtection="1">
      <alignment horizontal="center" vertical="center" wrapText="1"/>
      <protection locked="0"/>
    </xf>
    <xf numFmtId="169" fontId="3" fillId="3" borderId="55" xfId="0" applyNumberFormat="1" applyFont="1" applyFill="1" applyBorder="1" applyAlignment="1" applyProtection="1">
      <alignment horizontal="center" vertical="center" wrapText="1"/>
      <protection locked="0"/>
    </xf>
    <xf numFmtId="4" fontId="3" fillId="3" borderId="25" xfId="0" applyNumberFormat="1" applyFont="1" applyFill="1" applyBorder="1" applyAlignment="1">
      <alignment horizontal="center" vertical="center"/>
    </xf>
    <xf numFmtId="4" fontId="3" fillId="3" borderId="26" xfId="0" applyNumberFormat="1" applyFont="1" applyFill="1" applyBorder="1" applyAlignment="1">
      <alignment horizontal="center" vertical="center"/>
    </xf>
    <xf numFmtId="0" fontId="35" fillId="3" borderId="15" xfId="1"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35" fillId="3" borderId="15" xfId="1" applyFont="1" applyFill="1" applyBorder="1" applyAlignment="1">
      <alignment horizontal="center" vertical="center"/>
    </xf>
    <xf numFmtId="164" fontId="19" fillId="3" borderId="15" xfId="1" applyNumberFormat="1" applyFont="1" applyFill="1" applyBorder="1" applyAlignment="1">
      <alignment horizontal="center" vertical="center" wrapText="1"/>
    </xf>
    <xf numFmtId="4" fontId="37" fillId="3" borderId="15" xfId="0" applyNumberFormat="1" applyFont="1" applyFill="1" applyBorder="1" applyAlignment="1">
      <alignment horizontal="center" vertical="center"/>
    </xf>
    <xf numFmtId="2" fontId="2" fillId="3" borderId="15" xfId="0" applyNumberFormat="1" applyFont="1" applyFill="1" applyBorder="1" applyAlignment="1" applyProtection="1">
      <alignment horizontal="center" vertical="center"/>
      <protection locked="0" hidden="1"/>
    </xf>
    <xf numFmtId="0" fontId="2" fillId="3" borderId="15" xfId="0" applyFont="1" applyFill="1" applyBorder="1" applyAlignment="1" applyProtection="1">
      <alignment horizontal="center" vertical="center"/>
      <protection locked="0"/>
    </xf>
    <xf numFmtId="165" fontId="2" fillId="3" borderId="51" xfId="0" applyNumberFormat="1" applyFont="1" applyFill="1" applyBorder="1" applyAlignment="1" applyProtection="1">
      <alignment horizontal="center" vertical="center" wrapText="1"/>
      <protection locked="0"/>
    </xf>
    <xf numFmtId="165" fontId="2" fillId="3" borderId="53" xfId="0" applyNumberFormat="1" applyFont="1" applyFill="1" applyBorder="1" applyAlignment="1" applyProtection="1">
      <alignment horizontal="center" vertical="center" wrapText="1"/>
      <protection locked="0"/>
    </xf>
    <xf numFmtId="165" fontId="2" fillId="3" borderId="52" xfId="0" applyNumberFormat="1" applyFont="1" applyFill="1" applyBorder="1" applyAlignment="1" applyProtection="1">
      <alignment horizontal="center" vertical="center" wrapText="1"/>
      <protection locked="0"/>
    </xf>
    <xf numFmtId="7" fontId="2" fillId="3" borderId="54" xfId="0" applyNumberFormat="1" applyFont="1" applyFill="1" applyBorder="1" applyAlignment="1">
      <alignment horizontal="center" vertical="center" wrapText="1"/>
    </xf>
    <xf numFmtId="7" fontId="2" fillId="3" borderId="55" xfId="0" applyNumberFormat="1" applyFont="1" applyFill="1" applyBorder="1" applyAlignment="1">
      <alignment horizontal="center" vertical="center" wrapText="1"/>
    </xf>
    <xf numFmtId="0" fontId="9" fillId="3" borderId="0" xfId="0" applyFont="1" applyFill="1" applyBorder="1" applyAlignment="1">
      <alignment horizontal="left" wrapText="1"/>
    </xf>
    <xf numFmtId="4" fontId="37" fillId="5" borderId="25" xfId="0" applyNumberFormat="1" applyFont="1" applyFill="1" applyBorder="1" applyAlignment="1">
      <alignment horizontal="center" vertical="center" wrapText="1"/>
    </xf>
    <xf numFmtId="4" fontId="37" fillId="5" borderId="26" xfId="0" applyNumberFormat="1" applyFont="1" applyFill="1" applyBorder="1" applyAlignment="1">
      <alignment horizontal="center" vertical="center" wrapText="1"/>
    </xf>
    <xf numFmtId="0" fontId="31" fillId="3" borderId="0" xfId="0" applyFont="1" applyFill="1" applyAlignment="1">
      <alignment horizontal="right" vertical="center" wrapText="1"/>
    </xf>
    <xf numFmtId="0" fontId="31" fillId="0" borderId="0" xfId="0" applyFont="1" applyAlignment="1">
      <alignment horizontal="right" vertical="center" wrapText="1"/>
    </xf>
    <xf numFmtId="49" fontId="2" fillId="3" borderId="24" xfId="0" applyNumberFormat="1" applyFont="1"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2" fillId="3" borderId="3" xfId="0" applyFont="1" applyFill="1" applyBorder="1" applyAlignment="1" applyProtection="1">
      <alignment horizontal="left" vertical="center"/>
    </xf>
    <xf numFmtId="49" fontId="2" fillId="3" borderId="25" xfId="0" applyNumberFormat="1" applyFont="1" applyFill="1" applyBorder="1" applyAlignment="1" applyProtection="1">
      <alignment horizontal="left" vertical="top" wrapText="1"/>
      <protection locked="0"/>
    </xf>
    <xf numFmtId="0" fontId="0" fillId="3" borderId="42"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14" fillId="3" borderId="24"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3" fillId="3" borderId="25" xfId="0" applyFont="1" applyFill="1" applyBorder="1" applyAlignment="1">
      <alignment horizontal="left"/>
    </xf>
    <xf numFmtId="0" fontId="3" fillId="3" borderId="42" xfId="0" applyFont="1" applyFill="1" applyBorder="1" applyAlignment="1">
      <alignment horizontal="left"/>
    </xf>
    <xf numFmtId="0" fontId="3" fillId="3" borderId="26" xfId="0" applyFont="1" applyFill="1" applyBorder="1" applyAlignment="1">
      <alignment horizontal="left"/>
    </xf>
    <xf numFmtId="0" fontId="7" fillId="3" borderId="0" xfId="0" applyFont="1" applyFill="1" applyAlignment="1">
      <alignment horizontal="left"/>
    </xf>
  </cellXfs>
  <cellStyles count="2">
    <cellStyle name="Standard" xfId="0" builtinId="0"/>
    <cellStyle name="Standard 2" xfId="1" xr:uid="{00000000-0005-0000-0000-000001000000}"/>
  </cellStyles>
  <dxfs count="0"/>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1:BG616"/>
  <sheetViews>
    <sheetView showGridLines="0" tabSelected="1" view="pageBreakPreview" zoomScaleNormal="100" zoomScaleSheetLayoutView="100" workbookViewId="0">
      <selection activeCell="B52" sqref="B52:G52"/>
    </sheetView>
  </sheetViews>
  <sheetFormatPr baseColWidth="10" defaultColWidth="11.44140625" defaultRowHeight="13.2" x14ac:dyDescent="0.25"/>
  <cols>
    <col min="1" max="1" width="2.109375" style="12" customWidth="1"/>
    <col min="2" max="2" width="3.5546875" style="12" customWidth="1"/>
    <col min="3" max="3" width="17.109375" style="12" customWidth="1"/>
    <col min="4" max="4" width="10" style="12" customWidth="1"/>
    <col min="5" max="5" width="11.33203125" style="12" customWidth="1"/>
    <col min="6" max="6" width="11" style="12" customWidth="1"/>
    <col min="7" max="7" width="7.88671875" style="12" customWidth="1"/>
    <col min="8" max="8" width="9.44140625" style="135" customWidth="1"/>
    <col min="9" max="9" width="13.5546875" style="136" customWidth="1"/>
    <col min="10" max="10" width="3.5546875" style="12" customWidth="1"/>
    <col min="11" max="11" width="1" style="12" customWidth="1"/>
    <col min="12" max="12" width="3.5546875" style="12" customWidth="1"/>
    <col min="13" max="13" width="17.109375" style="12" customWidth="1"/>
    <col min="14" max="14" width="10" style="12" customWidth="1"/>
    <col min="15" max="15" width="11.33203125" style="12" customWidth="1"/>
    <col min="16" max="16" width="12.109375" style="12" customWidth="1"/>
    <col min="17" max="17" width="17.6640625" style="12" customWidth="1"/>
    <col min="18" max="18" width="34.5546875" style="12" bestFit="1" customWidth="1"/>
    <col min="19" max="16384" width="11.44140625" style="12"/>
  </cols>
  <sheetData>
    <row r="1" spans="1:17" ht="27" customHeight="1" x14ac:dyDescent="0.4">
      <c r="B1" s="450" t="s">
        <v>238</v>
      </c>
      <c r="D1" s="21"/>
      <c r="E1" s="21"/>
      <c r="H1" s="22"/>
      <c r="I1" s="452" t="s">
        <v>263</v>
      </c>
      <c r="J1" s="22"/>
      <c r="K1" s="22"/>
      <c r="L1" s="22"/>
      <c r="M1" s="22"/>
      <c r="N1" s="22"/>
      <c r="O1" s="22"/>
    </row>
    <row r="2" spans="1:17" ht="27" customHeight="1" x14ac:dyDescent="0.4">
      <c r="B2" s="20"/>
      <c r="C2" s="451" t="s">
        <v>252</v>
      </c>
      <c r="D2" s="21"/>
      <c r="E2" s="21"/>
      <c r="H2" s="22"/>
      <c r="I2" s="22"/>
      <c r="J2" s="22"/>
      <c r="K2" s="22"/>
      <c r="L2" s="22"/>
      <c r="M2" s="22"/>
      <c r="N2" s="22"/>
      <c r="O2" s="22"/>
    </row>
    <row r="3" spans="1:17" ht="5.25" customHeight="1" x14ac:dyDescent="0.25"/>
    <row r="4" spans="1:17" ht="5.25" customHeight="1" x14ac:dyDescent="0.25">
      <c r="B4" s="23"/>
      <c r="C4" s="24"/>
      <c r="D4" s="24"/>
      <c r="E4" s="24"/>
      <c r="F4" s="24"/>
      <c r="G4" s="24"/>
      <c r="H4" s="25"/>
      <c r="I4" s="26"/>
      <c r="J4" s="27"/>
    </row>
    <row r="5" spans="1:17" ht="13.65" customHeight="1" x14ac:dyDescent="0.25">
      <c r="A5" s="30"/>
      <c r="B5" s="28" t="s">
        <v>6</v>
      </c>
      <c r="C5" s="1"/>
      <c r="D5" s="1"/>
      <c r="E5" s="1"/>
      <c r="F5" s="1"/>
      <c r="G5" s="548"/>
      <c r="H5" s="549"/>
      <c r="I5" s="550"/>
      <c r="J5" s="29"/>
      <c r="K5" s="30"/>
      <c r="L5" s="1"/>
      <c r="M5" s="1"/>
      <c r="N5" s="30"/>
      <c r="O5" s="30"/>
    </row>
    <row r="6" spans="1:17" ht="6" customHeight="1" x14ac:dyDescent="0.25">
      <c r="A6" s="30"/>
      <c r="B6" s="99"/>
      <c r="C6" s="1"/>
      <c r="D6" s="1"/>
      <c r="E6" s="1"/>
      <c r="F6" s="1"/>
      <c r="G6" s="478"/>
      <c r="H6" s="478"/>
      <c r="I6" s="479"/>
      <c r="J6" s="29"/>
      <c r="K6" s="30"/>
      <c r="L6" s="1"/>
      <c r="M6" s="1"/>
      <c r="N6" s="30"/>
      <c r="O6" s="30"/>
    </row>
    <row r="7" spans="1:17" ht="13.65" customHeight="1" x14ac:dyDescent="0.25">
      <c r="A7" s="30"/>
      <c r="B7" s="28" t="s">
        <v>7</v>
      </c>
      <c r="C7" s="1"/>
      <c r="D7" s="551"/>
      <c r="E7" s="552"/>
      <c r="F7" s="552"/>
      <c r="G7" s="552"/>
      <c r="H7" s="552"/>
      <c r="I7" s="553"/>
      <c r="J7" s="29"/>
      <c r="K7" s="30"/>
      <c r="L7" s="1"/>
      <c r="M7" s="1"/>
      <c r="N7" s="563"/>
      <c r="O7" s="563"/>
    </row>
    <row r="8" spans="1:17" ht="5.25" customHeight="1" thickBot="1" x14ac:dyDescent="0.3">
      <c r="B8" s="31"/>
      <c r="C8" s="32"/>
      <c r="D8" s="32"/>
      <c r="E8" s="32"/>
      <c r="F8" s="32"/>
      <c r="G8" s="32"/>
      <c r="H8" s="33"/>
      <c r="I8" s="34"/>
      <c r="J8" s="35"/>
      <c r="K8" s="91"/>
    </row>
    <row r="9" spans="1:17" ht="8.25" customHeight="1" x14ac:dyDescent="0.25">
      <c r="A9" s="228"/>
      <c r="B9" s="37"/>
      <c r="C9" s="38"/>
      <c r="D9" s="39"/>
      <c r="E9" s="40"/>
      <c r="F9" s="40"/>
      <c r="G9" s="40"/>
      <c r="H9" s="40"/>
      <c r="I9" s="40"/>
      <c r="J9" s="41"/>
      <c r="L9" s="9"/>
      <c r="M9" s="9"/>
      <c r="N9" s="9"/>
      <c r="O9" s="9"/>
    </row>
    <row r="10" spans="1:17" ht="11.25" customHeight="1" x14ac:dyDescent="0.25">
      <c r="B10" s="46"/>
      <c r="D10" s="9"/>
      <c r="E10" s="9"/>
      <c r="F10" s="9"/>
      <c r="G10" s="9"/>
      <c r="H10" s="47" t="s">
        <v>10</v>
      </c>
      <c r="I10" s="10"/>
      <c r="J10" s="11"/>
      <c r="K10" s="9"/>
      <c r="L10" s="140"/>
      <c r="N10" s="9"/>
      <c r="O10" s="9"/>
    </row>
    <row r="11" spans="1:17" ht="5.25" customHeight="1" x14ac:dyDescent="0.25">
      <c r="B11" s="46"/>
      <c r="D11" s="9"/>
      <c r="E11" s="9"/>
      <c r="F11" s="9"/>
      <c r="G11" s="9"/>
      <c r="H11" s="47"/>
      <c r="I11" s="10"/>
      <c r="J11" s="11"/>
      <c r="K11" s="9"/>
      <c r="L11" s="9"/>
      <c r="N11" s="52"/>
      <c r="O11" s="9"/>
    </row>
    <row r="12" spans="1:17" x14ac:dyDescent="0.25">
      <c r="B12" s="556" t="s">
        <v>153</v>
      </c>
      <c r="C12" s="557"/>
      <c r="D12" s="557"/>
      <c r="E12" s="557"/>
      <c r="F12" s="557"/>
      <c r="G12" s="557"/>
      <c r="H12" s="55"/>
      <c r="I12" s="56"/>
      <c r="J12" s="11"/>
      <c r="K12" s="9"/>
      <c r="L12" s="9"/>
      <c r="N12" s="57"/>
      <c r="O12" s="9"/>
    </row>
    <row r="13" spans="1:17" x14ac:dyDescent="0.25">
      <c r="B13" s="564" t="s">
        <v>154</v>
      </c>
      <c r="C13" s="555"/>
      <c r="D13" s="555"/>
      <c r="E13" s="555"/>
      <c r="F13" s="555"/>
      <c r="G13" s="555"/>
      <c r="H13" s="58"/>
      <c r="I13" s="59"/>
      <c r="J13" s="11"/>
      <c r="K13" s="9"/>
      <c r="L13" s="9"/>
      <c r="N13" s="57"/>
      <c r="O13" s="9"/>
    </row>
    <row r="14" spans="1:17" s="61" customFormat="1" ht="5.25" customHeight="1" x14ac:dyDescent="0.25">
      <c r="B14" s="60"/>
      <c r="D14" s="62"/>
      <c r="E14" s="62"/>
      <c r="F14" s="62"/>
      <c r="G14" s="62"/>
      <c r="H14" s="63"/>
      <c r="I14" s="64"/>
      <c r="J14" s="65"/>
      <c r="K14" s="62"/>
      <c r="L14" s="62"/>
      <c r="N14" s="66"/>
      <c r="O14" s="62"/>
      <c r="P14" s="12"/>
      <c r="Q14" s="12"/>
    </row>
    <row r="15" spans="1:17" s="61" customFormat="1" x14ac:dyDescent="0.25">
      <c r="B15" s="556" t="s">
        <v>167</v>
      </c>
      <c r="C15" s="557"/>
      <c r="D15" s="557"/>
      <c r="E15" s="557"/>
      <c r="F15" s="557"/>
      <c r="G15" s="557"/>
      <c r="H15" s="55"/>
      <c r="I15" s="56"/>
      <c r="J15" s="11"/>
      <c r="K15" s="9"/>
      <c r="L15" s="9"/>
      <c r="M15" s="6"/>
      <c r="N15" s="57"/>
      <c r="O15" s="9"/>
      <c r="P15" s="12"/>
      <c r="Q15" s="12"/>
    </row>
    <row r="16" spans="1:17" s="61" customFormat="1" x14ac:dyDescent="0.25">
      <c r="B16" s="564" t="s">
        <v>172</v>
      </c>
      <c r="C16" s="555"/>
      <c r="D16" s="555"/>
      <c r="E16" s="555"/>
      <c r="F16" s="555"/>
      <c r="G16" s="555"/>
      <c r="H16" s="58"/>
      <c r="I16" s="59"/>
      <c r="J16" s="11"/>
      <c r="K16" s="9"/>
      <c r="L16" s="9"/>
      <c r="M16" s="6"/>
      <c r="N16" s="57"/>
      <c r="O16" s="9"/>
      <c r="P16" s="12"/>
      <c r="Q16" s="12"/>
    </row>
    <row r="17" spans="2:17" s="61" customFormat="1" ht="5.25" customHeight="1" x14ac:dyDescent="0.25">
      <c r="B17" s="68"/>
      <c r="C17" s="6"/>
      <c r="D17" s="9"/>
      <c r="E17" s="9"/>
      <c r="F17" s="9"/>
      <c r="G17" s="9"/>
      <c r="H17" s="47"/>
      <c r="I17" s="10"/>
      <c r="J17" s="11"/>
      <c r="K17" s="9"/>
      <c r="L17" s="9"/>
      <c r="M17" s="6"/>
      <c r="N17" s="69"/>
      <c r="O17" s="9"/>
      <c r="P17" s="12"/>
      <c r="Q17" s="12"/>
    </row>
    <row r="18" spans="2:17" s="61" customFormat="1" x14ac:dyDescent="0.25">
      <c r="B18" s="556" t="s">
        <v>168</v>
      </c>
      <c r="C18" s="557"/>
      <c r="D18" s="557"/>
      <c r="E18" s="557"/>
      <c r="F18" s="557"/>
      <c r="G18" s="557"/>
      <c r="H18" s="55"/>
      <c r="I18" s="56"/>
      <c r="J18" s="11"/>
      <c r="K18" s="9"/>
      <c r="L18" s="9"/>
      <c r="M18" s="6"/>
      <c r="N18" s="57"/>
      <c r="O18" s="9"/>
      <c r="P18" s="12"/>
      <c r="Q18" s="12"/>
    </row>
    <row r="19" spans="2:17" s="61" customFormat="1" x14ac:dyDescent="0.25">
      <c r="B19" s="564" t="s">
        <v>173</v>
      </c>
      <c r="C19" s="555"/>
      <c r="D19" s="555"/>
      <c r="E19" s="555"/>
      <c r="F19" s="555"/>
      <c r="G19" s="555"/>
      <c r="H19" s="58"/>
      <c r="I19" s="59"/>
      <c r="J19" s="11"/>
      <c r="K19" s="9"/>
      <c r="L19" s="9"/>
      <c r="M19" s="6"/>
      <c r="N19" s="57"/>
      <c r="O19" s="9"/>
      <c r="P19" s="12"/>
      <c r="Q19" s="12"/>
    </row>
    <row r="20" spans="2:17" s="6" customFormat="1" ht="5.25" customHeight="1" x14ac:dyDescent="0.25">
      <c r="B20" s="68"/>
      <c r="D20" s="9"/>
      <c r="E20" s="9"/>
      <c r="F20" s="9"/>
      <c r="G20" s="9"/>
      <c r="H20" s="47"/>
      <c r="I20" s="10"/>
      <c r="J20" s="11"/>
      <c r="K20" s="9"/>
      <c r="L20" s="9"/>
      <c r="N20" s="69"/>
      <c r="O20" s="9"/>
    </row>
    <row r="21" spans="2:17" s="6" customFormat="1" x14ac:dyDescent="0.25">
      <c r="B21" s="556" t="s">
        <v>169</v>
      </c>
      <c r="C21" s="557"/>
      <c r="D21" s="557"/>
      <c r="E21" s="557"/>
      <c r="F21" s="557"/>
      <c r="G21" s="557"/>
      <c r="H21" s="55"/>
      <c r="I21" s="56"/>
      <c r="J21" s="11"/>
      <c r="K21" s="9"/>
      <c r="L21" s="9"/>
      <c r="N21" s="57"/>
      <c r="O21" s="9"/>
    </row>
    <row r="22" spans="2:17" s="6" customFormat="1" x14ac:dyDescent="0.25">
      <c r="B22" s="564" t="s">
        <v>174</v>
      </c>
      <c r="C22" s="555"/>
      <c r="D22" s="555"/>
      <c r="E22" s="555"/>
      <c r="F22" s="555"/>
      <c r="G22" s="555"/>
      <c r="H22" s="58"/>
      <c r="I22" s="59"/>
      <c r="J22" s="11"/>
      <c r="K22" s="9"/>
      <c r="L22" s="9"/>
      <c r="N22" s="57"/>
      <c r="O22" s="9"/>
    </row>
    <row r="23" spans="2:17" s="6" customFormat="1" ht="5.25" customHeight="1" x14ac:dyDescent="0.25">
      <c r="B23" s="68"/>
      <c r="D23" s="9"/>
      <c r="E23" s="9"/>
      <c r="F23" s="9"/>
      <c r="G23" s="9"/>
      <c r="H23" s="47"/>
      <c r="I23" s="10"/>
      <c r="J23" s="11"/>
      <c r="K23" s="9"/>
      <c r="L23" s="9"/>
      <c r="N23" s="69"/>
      <c r="O23" s="9"/>
    </row>
    <row r="24" spans="2:17" s="6" customFormat="1" x14ac:dyDescent="0.25">
      <c r="B24" s="556" t="s">
        <v>170</v>
      </c>
      <c r="C24" s="557"/>
      <c r="D24" s="557"/>
      <c r="E24" s="557"/>
      <c r="F24" s="557"/>
      <c r="G24" s="557"/>
      <c r="H24" s="55"/>
      <c r="I24" s="56"/>
      <c r="J24" s="11"/>
      <c r="K24" s="9"/>
      <c r="L24" s="9"/>
      <c r="N24" s="57"/>
      <c r="O24" s="9"/>
    </row>
    <row r="25" spans="2:17" s="6" customFormat="1" x14ac:dyDescent="0.25">
      <c r="B25" s="564" t="s">
        <v>175</v>
      </c>
      <c r="C25" s="555"/>
      <c r="D25" s="555"/>
      <c r="E25" s="555"/>
      <c r="F25" s="555"/>
      <c r="G25" s="555"/>
      <c r="H25" s="58"/>
      <c r="I25" s="59"/>
      <c r="J25" s="11"/>
      <c r="K25" s="9"/>
      <c r="L25" s="9"/>
      <c r="N25" s="57"/>
      <c r="O25" s="9"/>
    </row>
    <row r="26" spans="2:17" s="6" customFormat="1" ht="5.25" customHeight="1" x14ac:dyDescent="0.25">
      <c r="B26" s="68"/>
      <c r="D26" s="9"/>
      <c r="E26" s="9"/>
      <c r="F26" s="9"/>
      <c r="G26" s="9"/>
      <c r="H26" s="47"/>
      <c r="I26" s="10"/>
      <c r="J26" s="11"/>
      <c r="K26" s="9"/>
      <c r="L26" s="9"/>
      <c r="N26" s="69"/>
      <c r="O26" s="9"/>
    </row>
    <row r="27" spans="2:17" s="6" customFormat="1" x14ac:dyDescent="0.25">
      <c r="B27" s="556" t="s">
        <v>239</v>
      </c>
      <c r="C27" s="557"/>
      <c r="D27" s="557"/>
      <c r="E27" s="557"/>
      <c r="F27" s="557"/>
      <c r="G27" s="557"/>
      <c r="H27" s="55"/>
      <c r="I27" s="56"/>
      <c r="J27" s="11"/>
      <c r="K27" s="9"/>
      <c r="L27" s="9"/>
      <c r="N27" s="57"/>
      <c r="O27" s="9"/>
    </row>
    <row r="28" spans="2:17" s="6" customFormat="1" ht="18.600000000000001" customHeight="1" x14ac:dyDescent="0.25">
      <c r="B28" s="564" t="s">
        <v>143</v>
      </c>
      <c r="C28" s="555"/>
      <c r="D28" s="555"/>
      <c r="E28" s="555"/>
      <c r="F28" s="555"/>
      <c r="G28" s="555"/>
      <c r="H28" s="70"/>
      <c r="I28" s="56"/>
      <c r="J28" s="11"/>
      <c r="K28" s="9"/>
      <c r="L28" s="9"/>
      <c r="N28" s="57"/>
      <c r="O28" s="9"/>
    </row>
    <row r="29" spans="2:17" s="6" customFormat="1" x14ac:dyDescent="0.25">
      <c r="B29" s="556" t="s">
        <v>240</v>
      </c>
      <c r="C29" s="557"/>
      <c r="D29" s="557"/>
      <c r="E29" s="557"/>
      <c r="F29" s="557"/>
      <c r="G29" s="557"/>
      <c r="H29" s="55"/>
      <c r="I29" s="56"/>
      <c r="J29" s="11"/>
      <c r="K29" s="9"/>
      <c r="L29" s="9"/>
      <c r="N29" s="57"/>
      <c r="O29" s="9"/>
    </row>
    <row r="30" spans="2:17" s="6" customFormat="1" ht="6" customHeight="1" x14ac:dyDescent="0.25">
      <c r="B30" s="53"/>
      <c r="C30" s="54"/>
      <c r="D30" s="54"/>
      <c r="E30" s="54"/>
      <c r="F30" s="54"/>
      <c r="G30" s="54"/>
      <c r="H30" s="70"/>
      <c r="I30" s="56"/>
      <c r="J30" s="11"/>
      <c r="K30" s="9"/>
      <c r="L30" s="9"/>
      <c r="N30" s="57"/>
      <c r="O30" s="9"/>
    </row>
    <row r="31" spans="2:17" s="6" customFormat="1" x14ac:dyDescent="0.25">
      <c r="B31" s="556" t="s">
        <v>241</v>
      </c>
      <c r="C31" s="557"/>
      <c r="D31" s="557"/>
      <c r="E31" s="557"/>
      <c r="F31" s="557"/>
      <c r="G31" s="557"/>
      <c r="H31" s="55"/>
      <c r="I31" s="56"/>
      <c r="J31" s="11"/>
      <c r="K31" s="9"/>
      <c r="L31" s="9"/>
      <c r="N31" s="57"/>
      <c r="O31" s="9"/>
    </row>
    <row r="32" spans="2:17" s="6" customFormat="1" ht="7.2" customHeight="1" x14ac:dyDescent="0.25">
      <c r="B32" s="554"/>
      <c r="C32" s="555"/>
      <c r="D32" s="555"/>
      <c r="E32" s="71"/>
      <c r="F32" s="71"/>
      <c r="G32" s="71"/>
      <c r="H32" s="71"/>
      <c r="I32" s="71"/>
      <c r="J32" s="5"/>
      <c r="L32" s="72"/>
      <c r="M32" s="72"/>
      <c r="N32" s="72"/>
      <c r="O32" s="72"/>
    </row>
    <row r="33" spans="2:15" s="6" customFormat="1" x14ac:dyDescent="0.25">
      <c r="B33" s="556" t="s">
        <v>242</v>
      </c>
      <c r="C33" s="557"/>
      <c r="D33" s="557"/>
      <c r="E33" s="557"/>
      <c r="F33" s="557"/>
      <c r="G33" s="557"/>
      <c r="H33" s="55"/>
      <c r="I33" s="56"/>
      <c r="J33" s="11"/>
      <c r="K33" s="9"/>
      <c r="L33" s="9"/>
      <c r="N33" s="57"/>
      <c r="O33" s="9"/>
    </row>
    <row r="34" spans="2:15" s="6" customFormat="1" ht="6" customHeight="1" x14ac:dyDescent="0.25">
      <c r="B34" s="53"/>
      <c r="C34" s="54"/>
      <c r="D34" s="54"/>
      <c r="E34" s="54"/>
      <c r="F34" s="54"/>
      <c r="G34" s="54"/>
      <c r="H34" s="70"/>
      <c r="I34" s="56"/>
      <c r="J34" s="11"/>
      <c r="K34" s="9"/>
      <c r="L34" s="9"/>
      <c r="N34" s="57"/>
      <c r="O34" s="9"/>
    </row>
    <row r="35" spans="2:15" s="6" customFormat="1" ht="13.2" customHeight="1" x14ac:dyDescent="0.25">
      <c r="B35" s="556" t="s">
        <v>243</v>
      </c>
      <c r="C35" s="557"/>
      <c r="D35" s="557"/>
      <c r="E35" s="557"/>
      <c r="F35" s="557"/>
      <c r="G35" s="557"/>
      <c r="H35" s="55"/>
      <c r="I35" s="56"/>
      <c r="J35" s="11"/>
      <c r="L35" s="9"/>
      <c r="N35" s="57"/>
      <c r="O35" s="9"/>
    </row>
    <row r="36" spans="2:15" s="6" customFormat="1" ht="6" customHeight="1" x14ac:dyDescent="0.25">
      <c r="B36" s="73"/>
      <c r="C36" s="74"/>
      <c r="D36" s="74"/>
      <c r="E36" s="74"/>
      <c r="F36" s="74"/>
      <c r="G36" s="74"/>
      <c r="H36" s="74"/>
      <c r="I36" s="74"/>
      <c r="J36" s="5"/>
      <c r="L36" s="74"/>
      <c r="M36" s="74"/>
      <c r="N36" s="74"/>
      <c r="O36" s="74"/>
    </row>
    <row r="37" spans="2:15" s="6" customFormat="1" ht="13.2" hidden="1" customHeight="1" x14ac:dyDescent="0.25">
      <c r="B37" s="528" t="s">
        <v>237</v>
      </c>
      <c r="C37" s="529"/>
      <c r="D37" s="529"/>
      <c r="E37" s="529"/>
      <c r="F37" s="529"/>
      <c r="G37" s="530"/>
      <c r="H37" s="55"/>
      <c r="I37" s="56"/>
      <c r="J37" s="11"/>
      <c r="K37" s="9"/>
      <c r="L37" s="9"/>
      <c r="N37" s="57"/>
      <c r="O37" s="9"/>
    </row>
    <row r="38" spans="2:15" s="6" customFormat="1" ht="13.2" hidden="1" customHeight="1" x14ac:dyDescent="0.25">
      <c r="B38" s="73"/>
      <c r="C38" s="74"/>
      <c r="D38" s="74"/>
      <c r="E38" s="74"/>
      <c r="F38" s="74"/>
      <c r="G38" s="74"/>
      <c r="H38" s="74"/>
      <c r="I38" s="74"/>
      <c r="J38" s="5"/>
      <c r="L38" s="74"/>
      <c r="M38" s="74"/>
      <c r="N38" s="74"/>
      <c r="O38" s="74"/>
    </row>
    <row r="39" spans="2:15" s="6" customFormat="1" ht="13.2" hidden="1" customHeight="1" x14ac:dyDescent="0.25">
      <c r="B39" s="528" t="s">
        <v>227</v>
      </c>
      <c r="C39" s="529"/>
      <c r="D39" s="529"/>
      <c r="E39" s="529"/>
      <c r="F39" s="529"/>
      <c r="G39" s="530"/>
      <c r="H39" s="55"/>
      <c r="I39" s="56"/>
      <c r="J39" s="11"/>
      <c r="K39" s="9"/>
      <c r="L39" s="9"/>
      <c r="N39" s="57"/>
      <c r="O39" s="9"/>
    </row>
    <row r="40" spans="2:15" s="6" customFormat="1" ht="13.2" hidden="1" customHeight="1" x14ac:dyDescent="0.25">
      <c r="B40" s="528" t="s">
        <v>228</v>
      </c>
      <c r="C40" s="529"/>
      <c r="D40" s="529"/>
      <c r="E40" s="529"/>
      <c r="F40" s="529"/>
      <c r="G40" s="529"/>
      <c r="H40" s="70"/>
      <c r="I40" s="56"/>
      <c r="J40" s="11"/>
      <c r="K40" s="9"/>
      <c r="L40" s="9"/>
      <c r="N40" s="57"/>
      <c r="O40" s="9"/>
    </row>
    <row r="41" spans="2:15" s="6" customFormat="1" ht="13.2" hidden="1" customHeight="1" x14ac:dyDescent="0.25">
      <c r="B41" s="73"/>
      <c r="C41" s="74"/>
      <c r="D41" s="74"/>
      <c r="E41" s="74"/>
      <c r="F41" s="74"/>
      <c r="G41" s="74"/>
      <c r="H41" s="74"/>
      <c r="I41" s="74"/>
      <c r="J41" s="5"/>
      <c r="L41" s="74"/>
      <c r="M41" s="74"/>
      <c r="N41" s="74"/>
      <c r="O41" s="74"/>
    </row>
    <row r="42" spans="2:15" s="6" customFormat="1" ht="13.2" hidden="1" customHeight="1" x14ac:dyDescent="0.25">
      <c r="B42" s="528" t="s">
        <v>229</v>
      </c>
      <c r="C42" s="529"/>
      <c r="D42" s="529"/>
      <c r="E42" s="529"/>
      <c r="F42" s="529"/>
      <c r="G42" s="530"/>
      <c r="H42" s="55"/>
      <c r="I42" s="56"/>
      <c r="J42" s="11"/>
      <c r="K42" s="9"/>
      <c r="L42" s="9"/>
      <c r="N42" s="57"/>
      <c r="O42" s="9"/>
    </row>
    <row r="43" spans="2:15" s="6" customFormat="1" ht="13.2" hidden="1" customHeight="1" x14ac:dyDescent="0.25">
      <c r="B43" s="528" t="s">
        <v>230</v>
      </c>
      <c r="C43" s="529"/>
      <c r="D43" s="529"/>
      <c r="E43" s="529"/>
      <c r="F43" s="529"/>
      <c r="G43" s="529"/>
      <c r="H43" s="70"/>
      <c r="I43" s="56"/>
      <c r="J43" s="11"/>
      <c r="K43" s="9"/>
      <c r="L43" s="9"/>
      <c r="N43" s="57"/>
      <c r="O43" s="9"/>
    </row>
    <row r="44" spans="2:15" s="6" customFormat="1" ht="13.2" hidden="1" customHeight="1" x14ac:dyDescent="0.25">
      <c r="B44" s="73"/>
      <c r="C44" s="74"/>
      <c r="D44" s="74"/>
      <c r="E44" s="74"/>
      <c r="F44" s="74"/>
      <c r="G44" s="74"/>
      <c r="H44" s="74"/>
      <c r="I44" s="74"/>
      <c r="J44" s="5"/>
      <c r="L44" s="74"/>
      <c r="M44" s="74"/>
      <c r="N44" s="74"/>
      <c r="O44" s="74"/>
    </row>
    <row r="45" spans="2:15" s="6" customFormat="1" ht="13.2" hidden="1" customHeight="1" x14ac:dyDescent="0.25">
      <c r="B45" s="528" t="s">
        <v>219</v>
      </c>
      <c r="C45" s="529"/>
      <c r="D45" s="529"/>
      <c r="E45" s="529"/>
      <c r="F45" s="529"/>
      <c r="G45" s="530"/>
      <c r="H45" s="55"/>
      <c r="I45" s="56"/>
      <c r="J45" s="11"/>
      <c r="K45" s="9"/>
      <c r="L45" s="9"/>
      <c r="N45" s="57"/>
      <c r="O45" s="9"/>
    </row>
    <row r="46" spans="2:15" s="6" customFormat="1" ht="13.2" hidden="1" customHeight="1" x14ac:dyDescent="0.25">
      <c r="B46" s="526" t="s">
        <v>220</v>
      </c>
      <c r="C46" s="527"/>
      <c r="D46" s="527"/>
      <c r="E46" s="527"/>
      <c r="F46" s="527"/>
      <c r="G46" s="527"/>
      <c r="H46" s="527"/>
      <c r="J46" s="11"/>
      <c r="K46" s="9"/>
      <c r="L46" s="9"/>
    </row>
    <row r="47" spans="2:15" s="6" customFormat="1" ht="13.2" hidden="1" customHeight="1" x14ac:dyDescent="0.25">
      <c r="B47" s="75"/>
      <c r="C47" s="54"/>
      <c r="D47" s="54"/>
      <c r="E47" s="54"/>
      <c r="F47" s="54"/>
      <c r="G47" s="54"/>
      <c r="H47" s="70"/>
      <c r="I47" s="56"/>
      <c r="J47" s="11"/>
      <c r="K47" s="9"/>
      <c r="L47" s="9"/>
      <c r="N47" s="57"/>
      <c r="O47" s="9"/>
    </row>
    <row r="48" spans="2:15" s="6" customFormat="1" ht="13.2" hidden="1" customHeight="1" x14ac:dyDescent="0.25">
      <c r="B48" s="528" t="s">
        <v>221</v>
      </c>
      <c r="C48" s="529"/>
      <c r="D48" s="529"/>
      <c r="E48" s="529"/>
      <c r="F48" s="529"/>
      <c r="G48" s="530"/>
      <c r="H48" s="55"/>
      <c r="I48" s="56"/>
      <c r="J48" s="11"/>
      <c r="K48" s="9"/>
      <c r="L48" s="9"/>
      <c r="N48" s="57"/>
      <c r="O48" s="9"/>
    </row>
    <row r="49" spans="1:16" s="6" customFormat="1" ht="13.2" hidden="1" customHeight="1" x14ac:dyDescent="0.25">
      <c r="B49" s="528" t="s">
        <v>222</v>
      </c>
      <c r="C49" s="529"/>
      <c r="D49" s="529"/>
      <c r="E49" s="529"/>
      <c r="F49" s="529"/>
      <c r="G49" s="529"/>
      <c r="H49" s="529"/>
      <c r="J49" s="11"/>
      <c r="K49" s="9"/>
      <c r="L49" s="9"/>
    </row>
    <row r="50" spans="1:16" s="6" customFormat="1" ht="13.2" hidden="1" customHeight="1" x14ac:dyDescent="0.25">
      <c r="B50" s="526" t="s">
        <v>223</v>
      </c>
      <c r="C50" s="527"/>
      <c r="D50" s="527"/>
      <c r="E50" s="527"/>
      <c r="F50" s="527"/>
      <c r="G50" s="527"/>
      <c r="H50" s="527"/>
      <c r="J50" s="11"/>
      <c r="K50" s="9"/>
      <c r="L50" s="9"/>
    </row>
    <row r="51" spans="1:16" ht="13.2" hidden="1" customHeight="1" x14ac:dyDescent="0.25">
      <c r="B51" s="77"/>
      <c r="C51" s="78"/>
      <c r="D51" s="78"/>
      <c r="E51" s="78"/>
      <c r="F51" s="78"/>
      <c r="G51" s="78"/>
      <c r="H51" s="70"/>
      <c r="I51" s="56"/>
      <c r="J51" s="11"/>
      <c r="K51" s="9"/>
      <c r="L51" s="9"/>
      <c r="N51" s="57"/>
      <c r="O51" s="9"/>
    </row>
    <row r="52" spans="1:16" x14ac:dyDescent="0.25">
      <c r="B52" s="528" t="s">
        <v>196</v>
      </c>
      <c r="C52" s="557"/>
      <c r="D52" s="557"/>
      <c r="E52" s="557"/>
      <c r="F52" s="557"/>
      <c r="G52" s="557"/>
      <c r="H52" s="55"/>
      <c r="I52" s="56"/>
      <c r="J52" s="11"/>
      <c r="K52" s="9"/>
      <c r="L52" s="9"/>
      <c r="N52" s="57"/>
    </row>
    <row r="53" spans="1:16" ht="7.2" customHeight="1" thickBot="1" x14ac:dyDescent="0.3">
      <c r="B53" s="79"/>
      <c r="C53" s="30"/>
      <c r="D53" s="1"/>
      <c r="E53" s="1"/>
      <c r="F53" s="1"/>
      <c r="G53" s="1"/>
      <c r="H53" s="47"/>
      <c r="I53" s="59"/>
      <c r="J53" s="11"/>
      <c r="K53" s="9"/>
      <c r="L53" s="9"/>
      <c r="M53" s="30"/>
      <c r="N53" s="1"/>
      <c r="O53" s="1"/>
    </row>
    <row r="54" spans="1:16" ht="8.25" customHeight="1" x14ac:dyDescent="0.25">
      <c r="B54" s="80"/>
      <c r="C54" s="81"/>
      <c r="D54" s="81"/>
      <c r="E54" s="81"/>
      <c r="F54" s="81"/>
      <c r="G54" s="81"/>
      <c r="H54" s="81"/>
      <c r="I54" s="81"/>
      <c r="J54" s="82"/>
      <c r="L54" s="419"/>
      <c r="M54" s="84"/>
      <c r="N54" s="84"/>
      <c r="O54" s="84"/>
      <c r="P54" s="62"/>
    </row>
    <row r="55" spans="1:16" ht="12.6" customHeight="1" x14ac:dyDescent="0.25">
      <c r="A55" s="86"/>
      <c r="B55" s="83" t="s">
        <v>13</v>
      </c>
      <c r="C55" s="84"/>
      <c r="D55" s="84"/>
      <c r="E55" s="84"/>
      <c r="F55" s="84"/>
      <c r="G55" s="84"/>
      <c r="H55" s="84"/>
      <c r="I55" s="84"/>
      <c r="J55" s="85"/>
      <c r="K55" s="86"/>
      <c r="L55" s="419"/>
      <c r="M55" s="84"/>
      <c r="N55" s="84"/>
      <c r="O55" s="84"/>
    </row>
    <row r="56" spans="1:16" x14ac:dyDescent="0.25">
      <c r="B56" s="51" t="s">
        <v>21</v>
      </c>
      <c r="C56" s="9"/>
      <c r="D56" s="9"/>
      <c r="E56" s="9"/>
      <c r="F56" s="9"/>
      <c r="G56" s="9"/>
      <c r="H56" s="58"/>
      <c r="I56" s="10"/>
      <c r="J56" s="11"/>
      <c r="L56" s="9"/>
      <c r="M56" s="9"/>
      <c r="N56" s="9"/>
      <c r="O56" s="9"/>
    </row>
    <row r="57" spans="1:16" ht="7.5" customHeight="1" x14ac:dyDescent="0.25">
      <c r="B57" s="51"/>
      <c r="C57" s="9"/>
      <c r="D57" s="9"/>
      <c r="E57" s="9"/>
      <c r="F57" s="9"/>
      <c r="G57" s="9"/>
      <c r="H57" s="58"/>
      <c r="I57" s="10"/>
      <c r="J57" s="11"/>
      <c r="L57" s="9"/>
      <c r="M57" s="9"/>
      <c r="N57" s="9"/>
      <c r="O57" s="9"/>
    </row>
    <row r="58" spans="1:16" x14ac:dyDescent="0.25">
      <c r="B58" s="87" t="s">
        <v>12</v>
      </c>
      <c r="C58" s="9"/>
      <c r="D58" s="88"/>
      <c r="E58" s="569"/>
      <c r="F58" s="570"/>
      <c r="G58" s="89" t="s">
        <v>11</v>
      </c>
      <c r="H58" s="569"/>
      <c r="I58" s="570"/>
      <c r="J58" s="11"/>
      <c r="L58" s="97"/>
      <c r="M58" s="9"/>
      <c r="N58" s="88"/>
      <c r="O58" s="480"/>
    </row>
    <row r="59" spans="1:16" ht="4.6500000000000004" customHeight="1" x14ac:dyDescent="0.25">
      <c r="B59" s="91"/>
      <c r="D59" s="9"/>
      <c r="E59" s="92"/>
      <c r="G59" s="93"/>
      <c r="H59" s="94"/>
      <c r="I59" s="95"/>
      <c r="J59" s="11"/>
      <c r="L59" s="9"/>
      <c r="M59" s="9"/>
      <c r="N59" s="9"/>
      <c r="O59" s="9"/>
    </row>
    <row r="60" spans="1:16" x14ac:dyDescent="0.25">
      <c r="A60" s="228"/>
      <c r="B60" s="528"/>
      <c r="C60" s="557"/>
      <c r="D60" s="557"/>
      <c r="E60" s="557"/>
      <c r="F60" s="565"/>
      <c r="G60" s="565"/>
      <c r="H60" s="565"/>
      <c r="I60" s="565"/>
      <c r="J60" s="11"/>
      <c r="L60" s="9"/>
      <c r="M60" s="9"/>
      <c r="N60" s="9"/>
      <c r="O60" s="9"/>
    </row>
    <row r="61" spans="1:16" ht="5.25" customHeight="1" x14ac:dyDescent="0.25">
      <c r="B61" s="90"/>
      <c r="C61" s="97"/>
      <c r="D61" s="9"/>
      <c r="E61" s="98"/>
      <c r="H61" s="12"/>
      <c r="I61" s="12"/>
      <c r="J61" s="11"/>
      <c r="L61" s="9"/>
      <c r="M61" s="9"/>
      <c r="N61" s="9"/>
      <c r="O61" s="9"/>
    </row>
    <row r="62" spans="1:16" x14ac:dyDescent="0.25">
      <c r="B62" s="90" t="s">
        <v>132</v>
      </c>
      <c r="C62" s="97"/>
      <c r="D62" s="97"/>
      <c r="E62" s="9"/>
      <c r="F62" s="566"/>
      <c r="G62" s="567"/>
      <c r="H62" s="567"/>
      <c r="I62" s="568"/>
      <c r="J62" s="11"/>
      <c r="K62" s="1"/>
      <c r="L62" s="1"/>
    </row>
    <row r="63" spans="1:16" ht="4.6500000000000004" customHeight="1" x14ac:dyDescent="0.25">
      <c r="B63" s="91"/>
      <c r="F63" s="97"/>
      <c r="G63" s="9"/>
      <c r="H63" s="58"/>
      <c r="I63" s="10"/>
      <c r="J63" s="11"/>
      <c r="K63" s="1"/>
      <c r="L63" s="1"/>
      <c r="M63" s="1"/>
      <c r="N63" s="1"/>
    </row>
    <row r="64" spans="1:16" x14ac:dyDescent="0.25">
      <c r="B64" s="90" t="s">
        <v>133</v>
      </c>
      <c r="C64" s="97"/>
      <c r="D64" s="97"/>
      <c r="E64" s="97"/>
      <c r="F64" s="566"/>
      <c r="G64" s="567"/>
      <c r="H64" s="567"/>
      <c r="I64" s="568"/>
      <c r="J64" s="102"/>
      <c r="K64" s="1"/>
      <c r="L64" s="1"/>
    </row>
    <row r="65" spans="1:16" ht="4.6500000000000004" customHeight="1" x14ac:dyDescent="0.25">
      <c r="B65" s="90"/>
      <c r="C65" s="97"/>
      <c r="D65" s="97"/>
      <c r="E65" s="97"/>
      <c r="F65" s="397"/>
      <c r="G65" s="397"/>
      <c r="H65" s="397"/>
      <c r="I65" s="397"/>
      <c r="J65" s="102"/>
      <c r="K65" s="1"/>
      <c r="L65" s="1"/>
    </row>
    <row r="66" spans="1:16" x14ac:dyDescent="0.25">
      <c r="B66" s="8" t="s">
        <v>134</v>
      </c>
      <c r="F66" s="558"/>
      <c r="G66" s="559"/>
      <c r="H66" s="559"/>
      <c r="I66" s="560"/>
      <c r="J66" s="102"/>
      <c r="K66" s="1"/>
      <c r="L66" s="1"/>
    </row>
    <row r="67" spans="1:16" ht="4.6500000000000004" customHeight="1" x14ac:dyDescent="0.25">
      <c r="B67" s="91"/>
      <c r="H67" s="100"/>
      <c r="I67" s="101"/>
      <c r="J67" s="102"/>
      <c r="K67" s="1"/>
      <c r="L67" s="1"/>
      <c r="O67" s="103"/>
    </row>
    <row r="68" spans="1:16" x14ac:dyDescent="0.25">
      <c r="B68" s="90" t="s">
        <v>88</v>
      </c>
      <c r="C68" s="97"/>
      <c r="D68" s="97"/>
      <c r="E68" s="97"/>
      <c r="F68" s="558"/>
      <c r="G68" s="559"/>
      <c r="H68" s="559"/>
      <c r="I68" s="560"/>
      <c r="J68" s="102"/>
      <c r="K68" s="1"/>
      <c r="L68" s="1"/>
      <c r="O68" s="97"/>
    </row>
    <row r="69" spans="1:16" ht="4.6500000000000004" customHeight="1" x14ac:dyDescent="0.25">
      <c r="B69" s="91"/>
      <c r="H69" s="100"/>
      <c r="I69" s="101"/>
      <c r="J69" s="102"/>
      <c r="K69" s="1"/>
      <c r="L69" s="1"/>
      <c r="O69" s="103"/>
    </row>
    <row r="70" spans="1:16" x14ac:dyDescent="0.25">
      <c r="B70" s="104" t="s">
        <v>35</v>
      </c>
      <c r="C70" s="97"/>
      <c r="D70" s="97"/>
      <c r="E70" s="97"/>
      <c r="F70" s="561"/>
      <c r="G70" s="562"/>
      <c r="H70" s="97"/>
      <c r="I70" s="97"/>
      <c r="J70" s="102"/>
      <c r="K70" s="1"/>
      <c r="L70" s="141"/>
      <c r="O70" s="97"/>
    </row>
    <row r="71" spans="1:16" ht="8.25" hidden="1" customHeight="1" x14ac:dyDescent="0.25">
      <c r="B71" s="91"/>
      <c r="H71" s="100"/>
      <c r="I71" s="101"/>
      <c r="J71" s="102"/>
      <c r="K71" s="1"/>
      <c r="L71" s="1"/>
      <c r="O71" s="103"/>
    </row>
    <row r="72" spans="1:16" hidden="1" x14ac:dyDescent="0.25">
      <c r="B72" s="104" t="s">
        <v>189</v>
      </c>
      <c r="C72" s="97"/>
      <c r="D72" s="97"/>
      <c r="E72" s="97"/>
      <c r="H72" s="100"/>
      <c r="I72" s="101"/>
      <c r="J72" s="102"/>
      <c r="K72" s="1"/>
      <c r="L72" s="1"/>
      <c r="O72" s="103"/>
    </row>
    <row r="73" spans="1:16" hidden="1" x14ac:dyDescent="0.25">
      <c r="B73" s="104" t="s">
        <v>109</v>
      </c>
      <c r="C73" s="97"/>
      <c r="D73" s="97"/>
      <c r="E73" s="97"/>
      <c r="H73" s="581"/>
      <c r="I73" s="582"/>
      <c r="J73" s="102"/>
      <c r="K73" s="1"/>
      <c r="L73" s="1"/>
      <c r="O73" s="103"/>
    </row>
    <row r="74" spans="1:16" ht="7.2" customHeight="1" thickBot="1" x14ac:dyDescent="0.3">
      <c r="A74" s="140"/>
      <c r="B74" s="105"/>
      <c r="C74" s="106"/>
      <c r="D74" s="106"/>
      <c r="E74" s="106"/>
      <c r="F74" s="106"/>
      <c r="G74" s="106"/>
      <c r="H74" s="106"/>
      <c r="I74" s="106"/>
      <c r="J74" s="107"/>
      <c r="K74" s="1"/>
      <c r="L74" s="140"/>
      <c r="M74" s="54"/>
      <c r="N74" s="54"/>
      <c r="O74" s="54"/>
      <c r="P74" s="373"/>
    </row>
    <row r="75" spans="1:16" ht="8.25" customHeight="1" x14ac:dyDescent="0.25">
      <c r="A75" s="228"/>
      <c r="B75" s="37"/>
      <c r="C75" s="38"/>
      <c r="D75" s="39"/>
      <c r="E75" s="40"/>
      <c r="F75" s="40"/>
      <c r="G75" s="40"/>
      <c r="H75" s="40"/>
      <c r="I75" s="40"/>
      <c r="J75" s="41"/>
      <c r="L75" s="9"/>
      <c r="M75" s="9"/>
      <c r="N75" s="9"/>
      <c r="O75" s="9"/>
      <c r="P75" s="373"/>
    </row>
    <row r="76" spans="1:16" ht="20.399999999999999" x14ac:dyDescent="0.25">
      <c r="B76" s="108"/>
      <c r="C76" s="583" t="s">
        <v>29</v>
      </c>
      <c r="D76" s="583"/>
      <c r="E76" s="540"/>
      <c r="F76" s="584" t="s">
        <v>32</v>
      </c>
      <c r="G76" s="585"/>
      <c r="H76" s="100"/>
      <c r="I76" s="109" t="s">
        <v>17</v>
      </c>
      <c r="J76" s="110"/>
      <c r="K76" s="1"/>
      <c r="L76" s="140"/>
      <c r="M76" s="583"/>
      <c r="N76" s="583"/>
      <c r="O76" s="540"/>
    </row>
    <row r="77" spans="1:16" ht="6" customHeight="1" x14ac:dyDescent="0.25">
      <c r="B77" s="108"/>
      <c r="C77" s="54"/>
      <c r="D77" s="54"/>
      <c r="E77" s="54"/>
      <c r="F77" s="1"/>
      <c r="G77" s="1"/>
      <c r="H77" s="100"/>
      <c r="I77" s="100"/>
      <c r="J77" s="102"/>
      <c r="K77" s="1"/>
      <c r="L77" s="140"/>
      <c r="M77" s="54"/>
      <c r="N77" s="54"/>
      <c r="O77" s="54"/>
    </row>
    <row r="78" spans="1:16" ht="13.5" customHeight="1" x14ac:dyDescent="0.25">
      <c r="B78" s="453"/>
      <c r="C78" s="571" t="s">
        <v>50</v>
      </c>
      <c r="D78" s="572"/>
      <c r="E78" s="572"/>
      <c r="F78" s="573"/>
      <c r="G78" s="574"/>
      <c r="H78" s="454" t="s">
        <v>37</v>
      </c>
      <c r="I78" s="455" t="str">
        <f>IF(ISBLANK(F78),"",F78*MAX(0,MIN(1,F80))*1200)</f>
        <v/>
      </c>
      <c r="J78" s="456"/>
      <c r="K78" s="1"/>
      <c r="L78" s="118"/>
      <c r="M78" s="575"/>
      <c r="N78" s="576"/>
      <c r="O78" s="576"/>
    </row>
    <row r="79" spans="1:16" ht="6" customHeight="1" x14ac:dyDescent="0.25">
      <c r="B79" s="453"/>
      <c r="C79" s="457"/>
      <c r="D79" s="457"/>
      <c r="E79" s="457"/>
      <c r="F79" s="458"/>
      <c r="G79" s="458"/>
      <c r="H79" s="454"/>
      <c r="I79" s="459"/>
      <c r="J79" s="456"/>
      <c r="K79" s="1"/>
      <c r="L79" s="118"/>
      <c r="M79" s="114"/>
      <c r="N79" s="114"/>
      <c r="O79" s="114"/>
    </row>
    <row r="80" spans="1:16" x14ac:dyDescent="0.25">
      <c r="B80" s="453"/>
      <c r="C80" s="460" t="s">
        <v>178</v>
      </c>
      <c r="D80" s="457"/>
      <c r="E80" s="461"/>
      <c r="F80" s="577"/>
      <c r="G80" s="578"/>
      <c r="H80" s="454"/>
      <c r="I80" s="459"/>
      <c r="J80" s="456"/>
      <c r="K80" s="1"/>
      <c r="L80" s="118"/>
      <c r="M80" s="95"/>
      <c r="N80" s="54"/>
      <c r="O80" s="54"/>
      <c r="P80" s="6"/>
    </row>
    <row r="81" spans="1:39" ht="6.75" customHeight="1" x14ac:dyDescent="0.25">
      <c r="B81" s="453"/>
      <c r="C81" s="460"/>
      <c r="D81" s="457"/>
      <c r="E81" s="461"/>
      <c r="F81" s="481"/>
      <c r="G81" s="481"/>
      <c r="H81" s="454"/>
      <c r="I81" s="459"/>
      <c r="J81" s="456"/>
      <c r="K81" s="1"/>
      <c r="L81" s="118"/>
      <c r="M81" s="95"/>
      <c r="N81" s="445"/>
      <c r="O81" s="445"/>
      <c r="P81" s="447"/>
    </row>
    <row r="82" spans="1:39" ht="16.5" customHeight="1" x14ac:dyDescent="0.25">
      <c r="B82" s="453"/>
      <c r="D82" s="537" t="str">
        <f>IF(F80&gt;1,"Bestockungsgrad = höchstens 1,0 eingeben!",
IF(F80&lt;0,"Bestockungsgrad = mindestens 0,0 eingeben!",
IF(10*$F$80-INT(10*$F$80)&lt;&gt;0,
"Bestockungsgrad = in Zehnteln eingeben!","")))</f>
        <v/>
      </c>
      <c r="E82" s="538"/>
      <c r="F82" s="538"/>
      <c r="G82" s="538"/>
      <c r="H82" s="538"/>
      <c r="I82" s="538"/>
      <c r="J82" s="456"/>
      <c r="K82" s="1"/>
      <c r="L82" s="118"/>
      <c r="M82" s="95"/>
      <c r="N82" s="54"/>
      <c r="O82" s="54"/>
      <c r="P82" s="6"/>
    </row>
    <row r="83" spans="1:39" hidden="1" x14ac:dyDescent="0.25">
      <c r="B83" s="453"/>
      <c r="C83" s="460" t="s">
        <v>130</v>
      </c>
      <c r="D83" s="462"/>
      <c r="E83" s="462"/>
      <c r="F83" s="463"/>
      <c r="G83" s="463"/>
      <c r="H83" s="464"/>
      <c r="I83" s="459"/>
      <c r="J83" s="456"/>
      <c r="K83" s="1"/>
      <c r="L83" s="118"/>
      <c r="M83" s="95"/>
      <c r="N83" s="54"/>
      <c r="O83" s="54"/>
      <c r="P83" s="6"/>
    </row>
    <row r="84" spans="1:39" hidden="1" x14ac:dyDescent="0.25">
      <c r="B84" s="453"/>
      <c r="C84" s="460" t="s">
        <v>155</v>
      </c>
      <c r="D84" s="462"/>
      <c r="E84" s="462"/>
      <c r="F84" s="463"/>
      <c r="G84" s="463"/>
      <c r="H84" s="464"/>
      <c r="I84" s="459"/>
      <c r="J84" s="456"/>
      <c r="K84" s="1"/>
      <c r="L84" s="118"/>
      <c r="M84" s="95"/>
      <c r="N84" s="54"/>
      <c r="O84" s="54"/>
      <c r="P84" s="6"/>
    </row>
    <row r="85" spans="1:39" hidden="1" x14ac:dyDescent="0.25">
      <c r="B85" s="465"/>
      <c r="C85" s="460"/>
      <c r="D85" s="462"/>
      <c r="E85" s="462"/>
      <c r="F85" s="463"/>
      <c r="G85" s="463"/>
      <c r="H85" s="464"/>
      <c r="I85" s="459"/>
      <c r="J85" s="456"/>
      <c r="K85" s="1"/>
      <c r="L85" s="118"/>
      <c r="M85" s="95"/>
      <c r="N85" s="54"/>
      <c r="O85" s="54"/>
      <c r="P85" s="6"/>
    </row>
    <row r="86" spans="1:39" hidden="1" x14ac:dyDescent="0.25">
      <c r="B86" s="453"/>
      <c r="C86" s="577"/>
      <c r="D86" s="579"/>
      <c r="E86" s="579"/>
      <c r="F86" s="579"/>
      <c r="G86" s="579"/>
      <c r="H86" s="579"/>
      <c r="I86" s="578"/>
      <c r="J86" s="456"/>
      <c r="K86" s="1"/>
      <c r="L86" s="118"/>
      <c r="M86" s="580"/>
      <c r="N86" s="580"/>
      <c r="O86" s="580"/>
      <c r="P86" s="6"/>
    </row>
    <row r="87" spans="1:39" ht="7.5" hidden="1" customHeight="1" x14ac:dyDescent="0.25">
      <c r="B87" s="453"/>
      <c r="C87" s="577"/>
      <c r="D87" s="579"/>
      <c r="E87" s="579"/>
      <c r="F87" s="579"/>
      <c r="G87" s="579"/>
      <c r="H87" s="579"/>
      <c r="I87" s="578"/>
      <c r="J87" s="456"/>
      <c r="K87" s="1"/>
      <c r="L87" s="118"/>
      <c r="M87" s="580"/>
      <c r="N87" s="580"/>
      <c r="O87" s="580"/>
      <c r="P87" s="6"/>
    </row>
    <row r="88" spans="1:39" ht="6" customHeight="1" thickBot="1" x14ac:dyDescent="0.3">
      <c r="A88" s="108"/>
      <c r="B88" s="591"/>
      <c r="C88" s="592"/>
      <c r="D88" s="592"/>
      <c r="E88" s="592"/>
      <c r="F88" s="592"/>
      <c r="G88" s="592"/>
      <c r="H88" s="592"/>
      <c r="I88" s="592"/>
      <c r="J88" s="593"/>
      <c r="K88" s="1"/>
      <c r="L88" s="140"/>
      <c r="M88" s="54"/>
      <c r="N88" s="54"/>
      <c r="O88" s="54"/>
      <c r="P88" s="6"/>
    </row>
    <row r="89" spans="1:39" x14ac:dyDescent="0.25">
      <c r="A89" s="228"/>
      <c r="B89" s="466"/>
      <c r="C89" s="467"/>
      <c r="D89" s="468"/>
      <c r="E89" s="469"/>
      <c r="F89" s="469"/>
      <c r="G89" s="469"/>
      <c r="H89" s="469"/>
      <c r="I89" s="469"/>
      <c r="J89" s="470"/>
      <c r="L89" s="9"/>
      <c r="M89" s="9"/>
      <c r="N89" s="9"/>
      <c r="O89" s="9"/>
    </row>
    <row r="90" spans="1:39" ht="12.9" customHeight="1" x14ac:dyDescent="0.25">
      <c r="B90" s="453"/>
      <c r="C90" s="571" t="s">
        <v>81</v>
      </c>
      <c r="D90" s="572"/>
      <c r="E90" s="572"/>
      <c r="F90" s="573"/>
      <c r="G90" s="574"/>
      <c r="H90" s="454" t="s">
        <v>36</v>
      </c>
      <c r="I90" s="455" t="str">
        <f>IF(ISBLANK(F90),"",MAX(0,F90*8))</f>
        <v/>
      </c>
      <c r="J90" s="456"/>
      <c r="K90" s="1"/>
      <c r="L90" s="118"/>
      <c r="M90" s="575"/>
      <c r="N90" s="576"/>
      <c r="O90" s="576"/>
      <c r="P90" s="6"/>
      <c r="Q90" s="6"/>
      <c r="R90" s="6"/>
      <c r="S90" s="6"/>
      <c r="T90" s="6"/>
      <c r="U90" s="6"/>
      <c r="V90" s="6"/>
      <c r="W90" s="6"/>
      <c r="X90" s="6"/>
      <c r="Y90" s="6"/>
      <c r="Z90" s="6"/>
      <c r="AA90" s="6"/>
      <c r="AB90" s="6"/>
      <c r="AC90" s="6"/>
      <c r="AD90" s="6"/>
      <c r="AE90" s="6"/>
      <c r="AF90" s="6"/>
      <c r="AG90" s="6"/>
      <c r="AH90" s="6"/>
      <c r="AI90" s="6"/>
      <c r="AJ90" s="6"/>
      <c r="AK90" s="6"/>
      <c r="AL90" s="6"/>
      <c r="AM90" s="6"/>
    </row>
    <row r="91" spans="1:39" ht="7.5" customHeight="1" x14ac:dyDescent="0.25">
      <c r="B91" s="465"/>
      <c r="C91" s="460"/>
      <c r="D91" s="462"/>
      <c r="E91" s="462"/>
      <c r="F91" s="463"/>
      <c r="G91" s="463"/>
      <c r="H91" s="464"/>
      <c r="I91" s="459"/>
      <c r="J91" s="456"/>
      <c r="K91" s="1"/>
      <c r="L91" s="118"/>
      <c r="M91" s="95"/>
      <c r="N91" s="54"/>
      <c r="O91" s="54"/>
      <c r="P91" s="61"/>
      <c r="Q91" s="61"/>
      <c r="R91" s="61"/>
      <c r="S91" s="61"/>
      <c r="T91" s="61"/>
      <c r="U91" s="61"/>
      <c r="V91" s="61"/>
      <c r="W91" s="61"/>
      <c r="X91" s="61"/>
      <c r="Y91" s="61"/>
      <c r="Z91" s="61"/>
      <c r="AA91" s="61"/>
      <c r="AB91" s="61"/>
      <c r="AC91" s="61"/>
      <c r="AD91" s="61"/>
      <c r="AE91" s="61"/>
      <c r="AF91" s="61"/>
      <c r="AG91" s="61"/>
      <c r="AH91" s="61"/>
      <c r="AI91" s="61"/>
      <c r="AJ91" s="61"/>
      <c r="AK91" s="61"/>
      <c r="AL91" s="61"/>
      <c r="AM91" s="61"/>
    </row>
    <row r="92" spans="1:39" ht="13.95" customHeight="1" x14ac:dyDescent="0.25">
      <c r="B92" s="453"/>
      <c r="C92" s="571" t="s">
        <v>82</v>
      </c>
      <c r="D92" s="572"/>
      <c r="E92" s="572"/>
      <c r="F92" s="577"/>
      <c r="G92" s="578"/>
      <c r="H92" s="454" t="s">
        <v>38</v>
      </c>
      <c r="I92" s="455" t="str">
        <f>IF(ISBLANK(F92),"",F92*0.8)</f>
        <v/>
      </c>
      <c r="J92" s="456"/>
      <c r="K92" s="1"/>
      <c r="L92" s="118"/>
      <c r="M92" s="575"/>
      <c r="N92" s="576"/>
      <c r="O92" s="576"/>
      <c r="P92" s="6"/>
    </row>
    <row r="93" spans="1:39" ht="7.2" customHeight="1" x14ac:dyDescent="0.25">
      <c r="A93" s="108"/>
      <c r="B93" s="586"/>
      <c r="C93" s="587"/>
      <c r="D93" s="587"/>
      <c r="E93" s="587"/>
      <c r="F93" s="587"/>
      <c r="G93" s="587"/>
      <c r="H93" s="587"/>
      <c r="I93" s="587"/>
      <c r="J93" s="588"/>
      <c r="K93" s="1"/>
      <c r="L93" s="140"/>
      <c r="M93" s="54"/>
      <c r="N93" s="54"/>
      <c r="O93" s="54"/>
      <c r="P93" s="6"/>
    </row>
    <row r="94" spans="1:39" s="6" customFormat="1" ht="13.95" customHeight="1" x14ac:dyDescent="0.25">
      <c r="B94" s="112"/>
      <c r="C94" s="575" t="s">
        <v>161</v>
      </c>
      <c r="D94" s="576"/>
      <c r="E94" s="576"/>
      <c r="F94" s="589"/>
      <c r="G94" s="590"/>
      <c r="H94" s="14" t="s">
        <v>38</v>
      </c>
      <c r="I94" s="455" t="str">
        <f>IF(ISBLANK(F94),"",F94*0.8)</f>
        <v/>
      </c>
      <c r="J94" s="102"/>
      <c r="K94" s="1"/>
      <c r="L94" s="118"/>
      <c r="M94" s="575"/>
      <c r="N94" s="576"/>
      <c r="O94" s="576"/>
      <c r="P94" s="61"/>
      <c r="Q94" s="61"/>
      <c r="R94" s="61"/>
      <c r="S94" s="61"/>
      <c r="T94" s="61"/>
      <c r="U94" s="61"/>
      <c r="V94" s="61"/>
      <c r="W94" s="61"/>
      <c r="X94" s="61"/>
      <c r="Y94" s="61"/>
      <c r="Z94" s="61"/>
      <c r="AA94" s="61"/>
      <c r="AB94" s="61"/>
      <c r="AC94" s="61"/>
      <c r="AD94" s="61"/>
      <c r="AE94" s="61"/>
      <c r="AF94" s="61"/>
      <c r="AG94" s="61"/>
      <c r="AH94" s="61"/>
      <c r="AI94" s="61"/>
      <c r="AJ94" s="61"/>
      <c r="AK94" s="61"/>
      <c r="AL94" s="61"/>
      <c r="AM94" s="61"/>
    </row>
    <row r="95" spans="1:39" s="61" customFormat="1" ht="7.2" customHeight="1" x14ac:dyDescent="0.25">
      <c r="A95" s="125"/>
      <c r="B95" s="598"/>
      <c r="C95" s="599"/>
      <c r="D95" s="599"/>
      <c r="E95" s="599"/>
      <c r="F95" s="599"/>
      <c r="G95" s="599"/>
      <c r="H95" s="599"/>
      <c r="I95" s="599"/>
      <c r="J95" s="600"/>
      <c r="K95" s="124"/>
      <c r="L95" s="420"/>
      <c r="M95" s="78"/>
      <c r="N95" s="78"/>
      <c r="O95" s="78"/>
    </row>
    <row r="96" spans="1:39" x14ac:dyDescent="0.25">
      <c r="B96" s="112"/>
      <c r="C96" s="95" t="s">
        <v>131</v>
      </c>
      <c r="D96" s="54"/>
      <c r="E96" s="54"/>
      <c r="F96" s="118"/>
      <c r="G96" s="118"/>
      <c r="H96" s="117"/>
      <c r="I96" s="115"/>
      <c r="J96" s="102"/>
      <c r="K96" s="1"/>
      <c r="L96" s="118"/>
      <c r="M96" s="95"/>
      <c r="N96" s="54"/>
      <c r="O96" s="54"/>
      <c r="P96" s="61"/>
      <c r="Q96" s="61"/>
      <c r="R96" s="61"/>
      <c r="S96" s="61"/>
      <c r="T96" s="61"/>
      <c r="U96" s="61"/>
      <c r="V96" s="61"/>
      <c r="W96" s="61"/>
      <c r="X96" s="61"/>
      <c r="Y96" s="61"/>
      <c r="Z96" s="61"/>
      <c r="AA96" s="61"/>
      <c r="AB96" s="61"/>
      <c r="AC96" s="61"/>
      <c r="AD96" s="61"/>
      <c r="AE96" s="61"/>
      <c r="AF96" s="61"/>
      <c r="AG96" s="61"/>
      <c r="AH96" s="61"/>
      <c r="AI96" s="61"/>
      <c r="AJ96" s="61"/>
      <c r="AK96" s="61"/>
      <c r="AL96" s="61"/>
      <c r="AM96" s="61"/>
    </row>
    <row r="97" spans="1:39" x14ac:dyDescent="0.25">
      <c r="B97" s="112"/>
      <c r="C97" s="95" t="s">
        <v>244</v>
      </c>
      <c r="D97" s="54"/>
      <c r="E97" s="54"/>
      <c r="F97" s="118"/>
      <c r="G97" s="118"/>
      <c r="H97" s="117"/>
      <c r="I97" s="115"/>
      <c r="J97" s="102"/>
      <c r="K97" s="1"/>
      <c r="L97" s="118"/>
      <c r="M97" s="95"/>
      <c r="N97" s="54"/>
      <c r="O97" s="54"/>
      <c r="P97" s="6"/>
    </row>
    <row r="98" spans="1:39" s="61" customFormat="1" ht="7.2" customHeight="1" x14ac:dyDescent="0.25">
      <c r="B98" s="127"/>
      <c r="C98" s="128"/>
      <c r="D98" s="78"/>
      <c r="E98" s="78"/>
      <c r="F98" s="116"/>
      <c r="G98" s="116"/>
      <c r="H98" s="129"/>
      <c r="I98" s="130"/>
      <c r="J98" s="131"/>
      <c r="K98" s="124"/>
      <c r="L98" s="116"/>
      <c r="M98" s="128"/>
      <c r="N98" s="78"/>
      <c r="O98" s="78"/>
      <c r="P98" s="6"/>
      <c r="Q98" s="12"/>
      <c r="R98" s="12"/>
      <c r="S98" s="12"/>
      <c r="T98" s="12"/>
      <c r="U98" s="12"/>
      <c r="V98" s="12"/>
      <c r="W98" s="12"/>
      <c r="X98" s="12"/>
      <c r="Y98" s="12"/>
      <c r="Z98" s="12"/>
      <c r="AA98" s="12"/>
      <c r="AB98" s="12"/>
      <c r="AC98" s="12"/>
      <c r="AD98" s="12"/>
      <c r="AE98" s="12"/>
      <c r="AF98" s="12"/>
      <c r="AG98" s="12"/>
      <c r="AH98" s="12"/>
      <c r="AI98" s="12"/>
      <c r="AJ98" s="12"/>
      <c r="AK98" s="12"/>
      <c r="AL98" s="12"/>
      <c r="AM98" s="12"/>
    </row>
    <row r="99" spans="1:39" s="61" customFormat="1" hidden="1" x14ac:dyDescent="0.25">
      <c r="B99" s="132"/>
      <c r="C99" s="601"/>
      <c r="D99" s="602"/>
      <c r="E99" s="602"/>
      <c r="F99" s="602"/>
      <c r="G99" s="602"/>
      <c r="H99" s="602"/>
      <c r="I99" s="603"/>
      <c r="J99" s="131"/>
      <c r="K99" s="124"/>
      <c r="L99" s="116"/>
      <c r="M99" s="604"/>
      <c r="N99" s="604"/>
      <c r="O99" s="604"/>
      <c r="P99" s="12"/>
      <c r="Q99" s="12"/>
      <c r="R99" s="12"/>
      <c r="S99" s="12"/>
      <c r="T99" s="12"/>
      <c r="U99" s="12"/>
      <c r="V99" s="12"/>
      <c r="W99" s="12"/>
      <c r="X99" s="12"/>
      <c r="Y99" s="12"/>
      <c r="Z99" s="12"/>
      <c r="AA99" s="12"/>
      <c r="AB99" s="12"/>
      <c r="AC99" s="12"/>
      <c r="AD99" s="12"/>
      <c r="AE99" s="12"/>
      <c r="AF99" s="12"/>
      <c r="AG99" s="12"/>
      <c r="AH99" s="12"/>
      <c r="AI99" s="12"/>
      <c r="AJ99" s="12"/>
      <c r="AK99" s="12"/>
      <c r="AL99" s="12"/>
      <c r="AM99" s="12"/>
    </row>
    <row r="100" spans="1:39" s="61" customFormat="1" hidden="1" x14ac:dyDescent="0.25">
      <c r="B100" s="132"/>
      <c r="C100" s="601"/>
      <c r="D100" s="602"/>
      <c r="E100" s="602"/>
      <c r="F100" s="602"/>
      <c r="G100" s="602"/>
      <c r="H100" s="602"/>
      <c r="I100" s="603"/>
      <c r="J100" s="131"/>
      <c r="K100" s="124"/>
      <c r="L100" s="116"/>
      <c r="M100" s="604"/>
      <c r="N100" s="604"/>
      <c r="O100" s="604"/>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row>
    <row r="101" spans="1:39" x14ac:dyDescent="0.25">
      <c r="B101" s="112"/>
      <c r="C101" s="95" t="s">
        <v>163</v>
      </c>
      <c r="D101" s="54"/>
      <c r="E101" s="54"/>
      <c r="F101" s="133"/>
      <c r="G101" s="134" t="s">
        <v>164</v>
      </c>
      <c r="H101" s="49"/>
      <c r="I101" s="115"/>
      <c r="J101" s="102"/>
      <c r="K101" s="1"/>
      <c r="L101" s="118"/>
      <c r="M101" s="95"/>
      <c r="N101" s="54"/>
      <c r="O101" s="54"/>
      <c r="P101" s="6"/>
    </row>
    <row r="102" spans="1:39" x14ac:dyDescent="0.25">
      <c r="B102" s="112"/>
      <c r="C102" s="95" t="s">
        <v>165</v>
      </c>
      <c r="D102" s="54"/>
      <c r="E102" s="54"/>
      <c r="F102" s="58"/>
      <c r="G102" s="9"/>
      <c r="H102" s="58"/>
      <c r="I102" s="115"/>
      <c r="J102" s="102"/>
      <c r="K102" s="1"/>
      <c r="L102" s="118"/>
      <c r="M102" s="95"/>
      <c r="N102" s="54"/>
      <c r="O102" s="54"/>
      <c r="P102" s="6"/>
    </row>
    <row r="103" spans="1:39" ht="7.2" customHeight="1" x14ac:dyDescent="0.25">
      <c r="B103" s="112"/>
      <c r="C103" s="95"/>
      <c r="D103" s="54"/>
      <c r="E103" s="54"/>
      <c r="F103" s="54"/>
      <c r="G103" s="54"/>
      <c r="H103" s="54"/>
      <c r="I103" s="54"/>
      <c r="J103" s="102"/>
      <c r="K103" s="1"/>
      <c r="L103" s="118"/>
      <c r="M103" s="95"/>
      <c r="N103" s="54"/>
      <c r="O103" s="54"/>
      <c r="P103" s="6"/>
    </row>
    <row r="104" spans="1:39" x14ac:dyDescent="0.25">
      <c r="B104" s="112"/>
      <c r="C104" s="95" t="s">
        <v>245</v>
      </c>
      <c r="D104" s="54"/>
      <c r="E104" s="54"/>
      <c r="F104" s="54"/>
      <c r="G104" s="54"/>
      <c r="H104" s="54"/>
      <c r="I104" s="54"/>
      <c r="J104" s="102"/>
      <c r="K104" s="1"/>
      <c r="L104" s="118"/>
      <c r="M104" s="95"/>
      <c r="N104" s="54"/>
      <c r="O104" s="54"/>
      <c r="P104" s="6"/>
    </row>
    <row r="105" spans="1:39" ht="7.2" customHeight="1" x14ac:dyDescent="0.25">
      <c r="B105" s="119"/>
      <c r="C105" s="95"/>
      <c r="D105" s="54"/>
      <c r="E105" s="54"/>
      <c r="F105" s="118"/>
      <c r="G105" s="118"/>
      <c r="H105" s="117"/>
      <c r="I105" s="115"/>
      <c r="J105" s="102"/>
      <c r="K105" s="1"/>
      <c r="L105" s="118"/>
      <c r="M105" s="95"/>
      <c r="N105" s="54"/>
      <c r="O105" s="54"/>
      <c r="P105" s="6"/>
    </row>
    <row r="106" spans="1:39" x14ac:dyDescent="0.25">
      <c r="B106" s="112"/>
      <c r="C106" s="531"/>
      <c r="D106" s="532"/>
      <c r="E106" s="532"/>
      <c r="F106" s="532"/>
      <c r="G106" s="532"/>
      <c r="H106" s="532"/>
      <c r="I106" s="533"/>
      <c r="J106" s="102"/>
      <c r="K106" s="1"/>
      <c r="L106" s="118"/>
      <c r="M106" s="594"/>
      <c r="N106" s="594"/>
      <c r="O106" s="594"/>
      <c r="P106" s="6"/>
    </row>
    <row r="107" spans="1:39" ht="27.6" customHeight="1" x14ac:dyDescent="0.25">
      <c r="B107" s="112"/>
      <c r="C107" s="534"/>
      <c r="D107" s="535"/>
      <c r="E107" s="535"/>
      <c r="F107" s="535"/>
      <c r="G107" s="535"/>
      <c r="H107" s="535"/>
      <c r="I107" s="536"/>
      <c r="J107" s="102"/>
      <c r="K107" s="1"/>
      <c r="L107" s="118"/>
      <c r="M107" s="594"/>
      <c r="N107" s="594"/>
      <c r="O107" s="594"/>
      <c r="P107" s="6"/>
    </row>
    <row r="108" spans="1:39" ht="6" customHeight="1" x14ac:dyDescent="0.25">
      <c r="A108" s="108"/>
      <c r="B108" s="595"/>
      <c r="C108" s="596"/>
      <c r="D108" s="596"/>
      <c r="E108" s="596"/>
      <c r="F108" s="596"/>
      <c r="G108" s="596"/>
      <c r="H108" s="596"/>
      <c r="I108" s="596"/>
      <c r="J108" s="597"/>
      <c r="K108" s="1"/>
      <c r="L108" s="140"/>
      <c r="M108" s="54"/>
      <c r="N108" s="54"/>
      <c r="O108" s="54"/>
      <c r="P108" s="6"/>
    </row>
    <row r="109" spans="1:39" ht="10.5" customHeight="1" thickBot="1" x14ac:dyDescent="0.3">
      <c r="G109" s="135"/>
      <c r="H109" s="136"/>
      <c r="I109" s="12"/>
      <c r="P109" s="6"/>
    </row>
    <row r="110" spans="1:39" ht="8.25" customHeight="1" x14ac:dyDescent="0.25">
      <c r="A110" s="228"/>
      <c r="B110" s="37"/>
      <c r="C110" s="38"/>
      <c r="D110" s="39"/>
      <c r="E110" s="40"/>
      <c r="F110" s="40"/>
      <c r="G110" s="40"/>
      <c r="H110" s="40"/>
      <c r="I110" s="40"/>
      <c r="J110" s="41"/>
      <c r="L110" s="9"/>
      <c r="M110" s="9"/>
      <c r="N110" s="9"/>
      <c r="O110" s="9"/>
    </row>
    <row r="111" spans="1:39" ht="20.399999999999999" x14ac:dyDescent="0.25">
      <c r="B111" s="108"/>
      <c r="C111" s="583" t="s">
        <v>29</v>
      </c>
      <c r="D111" s="583"/>
      <c r="E111" s="540"/>
      <c r="F111" s="584" t="s">
        <v>32</v>
      </c>
      <c r="G111" s="585"/>
      <c r="H111" s="100"/>
      <c r="I111" s="109" t="s">
        <v>17</v>
      </c>
      <c r="J111" s="110"/>
      <c r="K111" s="1"/>
      <c r="L111" s="140"/>
      <c r="M111" s="583"/>
      <c r="N111" s="583"/>
      <c r="O111" s="540"/>
      <c r="P111" s="6"/>
    </row>
    <row r="112" spans="1:39" ht="7.5" customHeight="1" x14ac:dyDescent="0.25">
      <c r="B112" s="108"/>
      <c r="C112" s="54"/>
      <c r="D112" s="54"/>
      <c r="E112" s="54"/>
      <c r="F112" s="1"/>
      <c r="G112" s="1"/>
      <c r="H112" s="100"/>
      <c r="I112" s="100"/>
      <c r="J112" s="102"/>
      <c r="K112" s="1"/>
      <c r="L112" s="140"/>
      <c r="M112" s="54"/>
      <c r="N112" s="54"/>
      <c r="O112" s="54"/>
      <c r="P112" s="6"/>
    </row>
    <row r="113" spans="1:39" ht="13.95" customHeight="1" x14ac:dyDescent="0.25">
      <c r="B113" s="112"/>
      <c r="C113" s="575" t="s">
        <v>33</v>
      </c>
      <c r="D113" s="576"/>
      <c r="E113" s="576"/>
      <c r="F113" s="589"/>
      <c r="G113" s="590"/>
      <c r="H113" s="14" t="s">
        <v>38</v>
      </c>
      <c r="I113" s="508" t="str">
        <f>IF(ISBLANK(F113),"",MAX(0,F113*0.8))</f>
        <v/>
      </c>
      <c r="J113" s="102"/>
      <c r="K113" s="1"/>
      <c r="L113" s="118"/>
      <c r="M113" s="575"/>
      <c r="N113" s="576"/>
      <c r="O113" s="576"/>
      <c r="P113" s="6"/>
    </row>
    <row r="114" spans="1:39" x14ac:dyDescent="0.25">
      <c r="B114" s="119"/>
      <c r="C114" s="95"/>
      <c r="D114" s="500"/>
      <c r="E114" s="500"/>
      <c r="F114" s="118"/>
      <c r="G114" s="118"/>
      <c r="H114" s="117"/>
      <c r="I114" s="115"/>
      <c r="J114" s="102"/>
      <c r="K114" s="1"/>
      <c r="L114" s="118"/>
      <c r="M114" s="95"/>
      <c r="N114" s="54"/>
      <c r="O114" s="54"/>
    </row>
    <row r="115" spans="1:39" ht="12.9" customHeight="1" x14ac:dyDescent="0.25">
      <c r="B115" s="112"/>
      <c r="C115" s="575" t="s">
        <v>213</v>
      </c>
      <c r="D115" s="576"/>
      <c r="E115" s="576"/>
      <c r="F115" s="608"/>
      <c r="G115" s="609"/>
      <c r="H115" s="14" t="s">
        <v>37</v>
      </c>
      <c r="I115" s="115" t="str">
        <f>IF($F$60&lt;&gt;"J","",IF('Anlage zum Antrag'!I117=0,"",IF(F115=0,"",MIN(0.8*F115,'Anlage zum Antrag'!I117))))</f>
        <v/>
      </c>
      <c r="J115" s="102"/>
      <c r="K115" s="1"/>
      <c r="L115" s="118"/>
      <c r="M115" s="575"/>
      <c r="N115" s="576"/>
      <c r="O115" s="576"/>
      <c r="P115" s="6"/>
    </row>
    <row r="116" spans="1:39" ht="6" customHeight="1" x14ac:dyDescent="0.25">
      <c r="B116" s="112"/>
      <c r="C116" s="114"/>
      <c r="D116" s="114"/>
      <c r="E116" s="114"/>
      <c r="F116" s="2"/>
      <c r="G116" s="2"/>
      <c r="H116" s="14"/>
      <c r="I116" s="115"/>
      <c r="J116" s="102"/>
      <c r="K116" s="1"/>
      <c r="L116" s="118"/>
      <c r="M116" s="114"/>
      <c r="N116" s="114"/>
      <c r="O116" s="114"/>
      <c r="P116" s="6"/>
    </row>
    <row r="117" spans="1:39" ht="12.9" customHeight="1" x14ac:dyDescent="0.25">
      <c r="B117" s="112"/>
      <c r="C117" s="605" t="s">
        <v>188</v>
      </c>
      <c r="D117" s="605"/>
      <c r="E117" s="606"/>
      <c r="F117" s="589"/>
      <c r="G117" s="590"/>
      <c r="H117" s="14"/>
      <c r="I117" s="508" t="str">
        <f>IF(ISBLANK(F117),"",F115*1000*MAX(0,MIN(1,F117)))</f>
        <v/>
      </c>
      <c r="J117" s="102"/>
      <c r="K117" s="1"/>
      <c r="L117" s="118"/>
      <c r="M117" s="114"/>
      <c r="N117" s="114"/>
      <c r="O117" s="114"/>
      <c r="P117" s="6"/>
    </row>
    <row r="118" spans="1:39" ht="6.75" customHeight="1" x14ac:dyDescent="0.25">
      <c r="B118" s="112"/>
      <c r="C118" s="9"/>
      <c r="E118" s="118"/>
      <c r="F118" s="118"/>
      <c r="G118" s="118"/>
      <c r="H118" s="117"/>
      <c r="I118" s="115"/>
      <c r="J118" s="102"/>
      <c r="K118" s="1"/>
      <c r="L118" s="118"/>
      <c r="M118" s="9"/>
      <c r="N118" s="9"/>
      <c r="O118" s="9"/>
      <c r="P118" s="6"/>
    </row>
    <row r="119" spans="1:39" ht="12.75" customHeight="1" x14ac:dyDescent="0.25">
      <c r="B119" s="112"/>
      <c r="D119" s="539" t="str">
        <f>IF(F115&gt;F70,"Fläche zu groß eingegeben! (Zeile 76?) ",
IF(F117&gt;1,"Bestockungsgrad = höchstens 1,0 eingeben!",
IF(F117&lt;0,"Bestockungsgrad = mindestens 0,0 eingeben!",
IF(10*$F$117-INT(10*$F$117)&lt;&gt;0,
"Bestockungsgrad = in Zehnteln eingeben!",""))))</f>
        <v/>
      </c>
      <c r="E119" s="540"/>
      <c r="F119" s="540"/>
      <c r="G119" s="540"/>
      <c r="H119" s="540"/>
      <c r="I119" s="540"/>
      <c r="J119" s="102"/>
      <c r="K119" s="1"/>
      <c r="L119" s="118"/>
      <c r="M119" s="607"/>
      <c r="N119" s="607"/>
      <c r="O119" s="607"/>
      <c r="P119" s="6"/>
    </row>
    <row r="120" spans="1:39" ht="6.75" customHeight="1" x14ac:dyDescent="0.25">
      <c r="B120" s="112"/>
      <c r="C120" s="9"/>
      <c r="D120" s="1"/>
      <c r="E120" s="118"/>
      <c r="F120" s="118"/>
      <c r="G120" s="118"/>
      <c r="H120" s="117"/>
      <c r="I120" s="115"/>
      <c r="J120" s="102"/>
      <c r="K120" s="1"/>
      <c r="L120" s="118"/>
      <c r="M120" s="9"/>
      <c r="N120" s="1"/>
      <c r="O120" s="118"/>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row>
    <row r="121" spans="1:39" x14ac:dyDescent="0.25">
      <c r="B121" s="112"/>
      <c r="C121" s="575" t="s">
        <v>30</v>
      </c>
      <c r="D121" s="576"/>
      <c r="E121" s="576"/>
      <c r="F121" s="589"/>
      <c r="G121" s="590"/>
      <c r="H121" s="14" t="s">
        <v>36</v>
      </c>
      <c r="I121" s="508" t="str">
        <f>IF(ISBLANK(F121),"",F121*5)</f>
        <v/>
      </c>
      <c r="J121" s="102"/>
      <c r="K121" s="1"/>
      <c r="L121" s="118"/>
      <c r="M121" s="575"/>
      <c r="N121" s="576"/>
      <c r="O121" s="576"/>
      <c r="P121" s="6"/>
      <c r="Q121" s="6"/>
      <c r="R121" s="6"/>
      <c r="S121" s="6"/>
      <c r="T121" s="6"/>
      <c r="U121" s="6"/>
      <c r="V121" s="6"/>
      <c r="W121" s="6"/>
      <c r="X121" s="6"/>
      <c r="Y121" s="6"/>
      <c r="Z121" s="6"/>
      <c r="AA121" s="6"/>
      <c r="AB121" s="6"/>
      <c r="AC121" s="6"/>
      <c r="AD121" s="6"/>
      <c r="AE121" s="6"/>
      <c r="AF121" s="6"/>
      <c r="AG121" s="6"/>
      <c r="AH121" s="6"/>
      <c r="AI121" s="6"/>
      <c r="AJ121" s="6"/>
      <c r="AK121" s="6"/>
      <c r="AL121" s="6"/>
      <c r="AM121" s="6"/>
    </row>
    <row r="122" spans="1:39" ht="7.5" customHeight="1" x14ac:dyDescent="0.25">
      <c r="B122" s="119"/>
      <c r="C122" s="575"/>
      <c r="D122" s="576"/>
      <c r="E122" s="576"/>
      <c r="F122" s="118"/>
      <c r="G122" s="118"/>
      <c r="H122" s="117"/>
      <c r="I122" s="115"/>
      <c r="J122" s="102"/>
      <c r="K122" s="1"/>
      <c r="L122" s="118"/>
      <c r="M122" s="575"/>
      <c r="N122" s="576"/>
      <c r="O122" s="576"/>
      <c r="P122" s="6"/>
    </row>
    <row r="123" spans="1:39" x14ac:dyDescent="0.25">
      <c r="B123" s="112"/>
      <c r="C123" s="575" t="s">
        <v>31</v>
      </c>
      <c r="D123" s="576"/>
      <c r="E123" s="576"/>
      <c r="F123" s="589"/>
      <c r="G123" s="590"/>
      <c r="H123" s="14" t="s">
        <v>36</v>
      </c>
      <c r="I123" s="508" t="str">
        <f>IF(ISBLANK(F123),"",F123*4)</f>
        <v/>
      </c>
      <c r="J123" s="102"/>
      <c r="K123" s="1"/>
      <c r="L123" s="118"/>
      <c r="M123" s="575"/>
      <c r="N123" s="576"/>
      <c r="O123" s="576"/>
    </row>
    <row r="124" spans="1:39" s="61" customFormat="1" ht="7.5" customHeight="1" x14ac:dyDescent="0.25">
      <c r="B124" s="127"/>
      <c r="C124" s="575"/>
      <c r="D124" s="576"/>
      <c r="E124" s="576"/>
      <c r="F124" s="116"/>
      <c r="G124" s="116"/>
      <c r="H124" s="129"/>
      <c r="I124" s="130"/>
      <c r="J124" s="131"/>
      <c r="K124" s="124"/>
      <c r="L124" s="116"/>
      <c r="M124" s="575"/>
      <c r="N124" s="576"/>
      <c r="O124" s="576"/>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row>
    <row r="125" spans="1:39" s="6" customFormat="1" x14ac:dyDescent="0.25">
      <c r="B125" s="112"/>
      <c r="C125" s="575" t="s">
        <v>149</v>
      </c>
      <c r="D125" s="576"/>
      <c r="E125" s="576"/>
      <c r="F125" s="589"/>
      <c r="G125" s="590"/>
      <c r="H125" s="14" t="s">
        <v>150</v>
      </c>
      <c r="I125" s="508" t="str">
        <f>IF(ISBLANK(F125),"",F125*12)</f>
        <v/>
      </c>
      <c r="J125" s="102"/>
      <c r="K125" s="1"/>
      <c r="L125" s="118"/>
      <c r="M125" s="575"/>
      <c r="N125" s="576"/>
      <c r="O125" s="576"/>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row>
    <row r="126" spans="1:39" ht="7.95" customHeight="1" thickBot="1" x14ac:dyDescent="0.3">
      <c r="A126" s="108"/>
      <c r="B126" s="595"/>
      <c r="C126" s="596"/>
      <c r="D126" s="596"/>
      <c r="E126" s="596"/>
      <c r="F126" s="596"/>
      <c r="G126" s="596"/>
      <c r="H126" s="596"/>
      <c r="I126" s="596"/>
      <c r="J126" s="597"/>
      <c r="K126" s="1"/>
      <c r="L126" s="140"/>
      <c r="M126" s="54"/>
      <c r="N126" s="54"/>
      <c r="O126" s="54"/>
    </row>
    <row r="127" spans="1:39" ht="7.5" customHeight="1" x14ac:dyDescent="0.25">
      <c r="A127" s="228"/>
      <c r="B127" s="37"/>
      <c r="C127" s="38"/>
      <c r="D127" s="39"/>
      <c r="E127" s="40"/>
      <c r="F127" s="40"/>
      <c r="G127" s="40"/>
      <c r="H127" s="40"/>
      <c r="I127" s="40"/>
      <c r="J127" s="41"/>
      <c r="L127" s="9"/>
      <c r="M127" s="9"/>
      <c r="N127" s="9"/>
      <c r="O127" s="9"/>
    </row>
    <row r="128" spans="1:39" ht="20.399999999999999" customHeight="1" x14ac:dyDescent="0.25">
      <c r="B128" s="137" t="s">
        <v>107</v>
      </c>
      <c r="C128" s="14"/>
      <c r="D128" s="14"/>
      <c r="E128" s="30"/>
      <c r="F128" s="584" t="s">
        <v>16</v>
      </c>
      <c r="G128" s="585"/>
      <c r="H128" s="100"/>
      <c r="I128" s="499" t="s">
        <v>17</v>
      </c>
      <c r="J128" s="503"/>
      <c r="K128" s="1"/>
      <c r="L128" s="583"/>
      <c r="M128" s="583"/>
      <c r="N128" s="583"/>
      <c r="O128" s="583"/>
      <c r="P128" s="6"/>
    </row>
    <row r="129" spans="1:16" ht="7.5" customHeight="1" x14ac:dyDescent="0.25">
      <c r="B129" s="108"/>
      <c r="C129" s="97"/>
      <c r="D129" s="97"/>
      <c r="E129" s="97"/>
      <c r="F129" s="1"/>
      <c r="G129" s="1"/>
      <c r="H129" s="100"/>
      <c r="I129" s="100"/>
      <c r="J129" s="102"/>
      <c r="K129" s="1"/>
      <c r="L129" s="140"/>
      <c r="M129" s="54"/>
      <c r="N129" s="54"/>
      <c r="O129" s="54"/>
      <c r="P129" s="6"/>
    </row>
    <row r="130" spans="1:16" ht="13.95" customHeight="1" x14ac:dyDescent="0.25">
      <c r="B130" s="611" t="s">
        <v>162</v>
      </c>
      <c r="C130" s="576"/>
      <c r="D130" s="576"/>
      <c r="E130" s="138"/>
      <c r="F130" s="589"/>
      <c r="G130" s="590"/>
      <c r="H130" s="14" t="s">
        <v>38</v>
      </c>
      <c r="I130" s="508" t="str">
        <f>IF(ISBLANK(F130),"",F130*0.8)</f>
        <v/>
      </c>
      <c r="J130" s="102"/>
      <c r="K130" s="1"/>
      <c r="L130" s="575"/>
      <c r="M130" s="576"/>
      <c r="N130" s="576"/>
      <c r="O130" s="113"/>
      <c r="P130" s="6"/>
    </row>
    <row r="131" spans="1:16" ht="9" customHeight="1" x14ac:dyDescent="0.25">
      <c r="B131" s="112"/>
      <c r="C131" s="139"/>
      <c r="D131" s="139"/>
      <c r="E131" s="139"/>
      <c r="F131" s="2"/>
      <c r="G131" s="2"/>
      <c r="H131" s="1"/>
      <c r="I131" s="3"/>
      <c r="J131" s="102"/>
      <c r="K131" s="1"/>
      <c r="L131" s="118"/>
      <c r="M131" s="139"/>
      <c r="N131" s="139"/>
      <c r="O131" s="139"/>
      <c r="P131" s="6"/>
    </row>
    <row r="132" spans="1:16" x14ac:dyDescent="0.25">
      <c r="B132" s="112"/>
      <c r="C132" s="9" t="s">
        <v>27</v>
      </c>
      <c r="D132" s="1"/>
      <c r="E132" s="118"/>
      <c r="F132" s="55"/>
      <c r="G132" s="140" t="s">
        <v>3</v>
      </c>
      <c r="H132" s="55"/>
      <c r="I132" s="140" t="s">
        <v>2</v>
      </c>
      <c r="J132" s="102"/>
      <c r="K132" s="1"/>
      <c r="L132" s="118"/>
      <c r="M132" s="139"/>
      <c r="N132" s="139"/>
      <c r="O132" s="139"/>
      <c r="P132" s="6"/>
    </row>
    <row r="133" spans="1:16" ht="8.25" customHeight="1" x14ac:dyDescent="0.25">
      <c r="B133" s="112"/>
      <c r="C133" s="9"/>
      <c r="D133" s="1"/>
      <c r="E133" s="118"/>
      <c r="F133" s="118"/>
      <c r="G133" s="117"/>
      <c r="H133" s="12"/>
      <c r="I133" s="3"/>
      <c r="J133" s="102"/>
      <c r="K133" s="1"/>
      <c r="L133" s="118"/>
      <c r="M133" s="139"/>
      <c r="N133" s="139"/>
      <c r="O133" s="139"/>
      <c r="P133" s="6"/>
    </row>
    <row r="134" spans="1:16" x14ac:dyDescent="0.25">
      <c r="B134" s="112"/>
      <c r="C134" s="9" t="s">
        <v>28</v>
      </c>
      <c r="D134" s="1"/>
      <c r="E134" s="118"/>
      <c r="F134" s="55"/>
      <c r="G134" s="140" t="s">
        <v>3</v>
      </c>
      <c r="H134" s="55"/>
      <c r="I134" s="140" t="s">
        <v>2</v>
      </c>
      <c r="J134" s="102"/>
      <c r="K134" s="1"/>
      <c r="L134" s="118"/>
      <c r="M134" s="139"/>
      <c r="N134" s="139"/>
      <c r="O134" s="139"/>
      <c r="P134" s="6"/>
    </row>
    <row r="135" spans="1:16" ht="8.6999999999999993" customHeight="1" x14ac:dyDescent="0.25">
      <c r="B135" s="112"/>
      <c r="C135" s="139"/>
      <c r="D135" s="139"/>
      <c r="E135" s="139"/>
      <c r="F135" s="2"/>
      <c r="G135" s="2"/>
      <c r="H135" s="1"/>
      <c r="I135" s="3"/>
      <c r="J135" s="102"/>
      <c r="K135" s="1"/>
      <c r="L135" s="118"/>
      <c r="M135" s="139"/>
      <c r="N135" s="139"/>
      <c r="O135" s="139"/>
      <c r="P135" s="6"/>
    </row>
    <row r="136" spans="1:16" ht="29.1" customHeight="1" x14ac:dyDescent="0.25">
      <c r="B136" s="112"/>
      <c r="C136" s="555" t="s">
        <v>246</v>
      </c>
      <c r="D136" s="555"/>
      <c r="E136" s="555"/>
      <c r="F136" s="610"/>
      <c r="G136" s="610"/>
      <c r="H136" s="610"/>
      <c r="I136" s="610"/>
      <c r="J136" s="102"/>
      <c r="K136" s="1"/>
      <c r="L136" s="118"/>
      <c r="M136" s="139"/>
      <c r="N136" s="139"/>
      <c r="O136" s="139"/>
    </row>
    <row r="137" spans="1:16" ht="7.8" customHeight="1" thickBot="1" x14ac:dyDescent="0.3">
      <c r="A137" s="108"/>
      <c r="B137" s="595"/>
      <c r="C137" s="596"/>
      <c r="D137" s="596"/>
      <c r="E137" s="596"/>
      <c r="F137" s="596"/>
      <c r="G137" s="596"/>
      <c r="H137" s="596"/>
      <c r="I137" s="596"/>
      <c r="J137" s="597"/>
      <c r="K137" s="1"/>
      <c r="L137" s="140"/>
      <c r="M137" s="54"/>
      <c r="N137" s="54"/>
      <c r="O137" s="54"/>
    </row>
    <row r="138" spans="1:16" hidden="1" x14ac:dyDescent="0.25">
      <c r="A138" s="228"/>
      <c r="B138" s="37"/>
      <c r="C138" s="38"/>
      <c r="D138" s="39"/>
      <c r="E138" s="40"/>
      <c r="F138" s="40"/>
      <c r="G138" s="40"/>
      <c r="H138" s="40"/>
      <c r="I138" s="40"/>
      <c r="J138" s="41"/>
      <c r="L138" s="9"/>
      <c r="M138" s="9"/>
      <c r="N138" s="9"/>
      <c r="O138" s="9"/>
    </row>
    <row r="139" spans="1:16" hidden="1" x14ac:dyDescent="0.25">
      <c r="B139" s="611" t="s">
        <v>214</v>
      </c>
      <c r="C139" s="575"/>
      <c r="D139" s="575"/>
      <c r="E139" s="575"/>
      <c r="F139" s="575"/>
      <c r="G139" s="575"/>
      <c r="H139" s="575"/>
      <c r="I139" s="575"/>
      <c r="J139" s="102"/>
      <c r="L139" s="575"/>
      <c r="M139" s="575"/>
      <c r="N139" s="575"/>
      <c r="O139" s="575"/>
    </row>
    <row r="140" spans="1:16" hidden="1" x14ac:dyDescent="0.25">
      <c r="B140" s="90"/>
      <c r="C140" s="97"/>
      <c r="D140" s="97"/>
      <c r="E140" s="97"/>
      <c r="F140" s="103"/>
      <c r="G140" s="103"/>
      <c r="H140" s="103"/>
      <c r="I140" s="103"/>
      <c r="J140" s="102"/>
      <c r="L140" s="97"/>
      <c r="M140" s="97"/>
      <c r="N140" s="97"/>
      <c r="O140" s="97"/>
      <c r="P140" s="6"/>
    </row>
    <row r="141" spans="1:16" hidden="1" x14ac:dyDescent="0.25">
      <c r="B141" s="612" t="s">
        <v>218</v>
      </c>
      <c r="C141" s="613"/>
      <c r="D141" s="613"/>
      <c r="E141" s="614"/>
      <c r="F141" s="589"/>
      <c r="G141" s="590"/>
      <c r="H141" s="14" t="s">
        <v>38</v>
      </c>
      <c r="I141" s="399">
        <f>IF(ISBLANK(F141),0,
IF(F143="x",F141*0.9,F141*0.8
))</f>
        <v>0</v>
      </c>
      <c r="J141" s="102"/>
      <c r="L141" s="613"/>
      <c r="M141" s="613"/>
      <c r="N141" s="613"/>
      <c r="O141" s="613"/>
    </row>
    <row r="142" spans="1:16" hidden="1" x14ac:dyDescent="0.25">
      <c r="B142" s="615" t="s">
        <v>106</v>
      </c>
      <c r="C142" s="616"/>
      <c r="D142" s="616"/>
      <c r="E142" s="616"/>
      <c r="F142" s="2"/>
      <c r="G142" s="2"/>
      <c r="H142" s="1"/>
      <c r="I142" s="3"/>
      <c r="J142" s="102"/>
      <c r="L142" s="118"/>
      <c r="M142" s="139"/>
      <c r="N142" s="139"/>
      <c r="O142" s="139"/>
    </row>
    <row r="143" spans="1:16" hidden="1" x14ac:dyDescent="0.25">
      <c r="A143" s="48"/>
      <c r="B143" s="615"/>
      <c r="C143" s="616"/>
      <c r="D143" s="616"/>
      <c r="E143" s="616"/>
      <c r="F143" s="55"/>
      <c r="G143" s="140" t="s">
        <v>3</v>
      </c>
      <c r="H143" s="55" t="s">
        <v>233</v>
      </c>
      <c r="I143" s="140" t="s">
        <v>2</v>
      </c>
      <c r="J143" s="11"/>
      <c r="K143" s="9"/>
      <c r="L143" s="9"/>
      <c r="N143" s="9"/>
      <c r="O143" s="9"/>
    </row>
    <row r="144" spans="1:16" ht="13.8" hidden="1" thickBot="1" x14ac:dyDescent="0.3">
      <c r="A144" s="108"/>
      <c r="B144" s="595"/>
      <c r="C144" s="596"/>
      <c r="D144" s="596"/>
      <c r="E144" s="596"/>
      <c r="F144" s="596"/>
      <c r="G144" s="596"/>
      <c r="H144" s="596"/>
      <c r="I144" s="596"/>
      <c r="J144" s="597"/>
      <c r="K144" s="1"/>
      <c r="L144" s="140"/>
      <c r="M144" s="54"/>
      <c r="N144" s="54"/>
      <c r="O144" s="54"/>
    </row>
    <row r="145" spans="1:39" hidden="1" x14ac:dyDescent="0.25">
      <c r="A145" s="228"/>
      <c r="B145" s="37"/>
      <c r="C145" s="38"/>
      <c r="D145" s="39"/>
      <c r="E145" s="40"/>
      <c r="F145" s="40"/>
      <c r="G145" s="40"/>
      <c r="H145" s="40"/>
      <c r="I145" s="40"/>
      <c r="J145" s="41"/>
      <c r="L145" s="9"/>
      <c r="M145" s="9"/>
      <c r="N145" s="9"/>
      <c r="O145" s="9"/>
    </row>
    <row r="146" spans="1:39" hidden="1" x14ac:dyDescent="0.25">
      <c r="B146" s="611" t="s">
        <v>231</v>
      </c>
      <c r="C146" s="575"/>
      <c r="D146" s="575"/>
      <c r="E146" s="575"/>
      <c r="F146" s="575"/>
      <c r="G146" s="575"/>
      <c r="H146" s="575"/>
      <c r="I146" s="575"/>
      <c r="J146" s="102"/>
      <c r="L146" s="575"/>
      <c r="M146" s="575"/>
      <c r="N146" s="575"/>
      <c r="O146" s="575"/>
    </row>
    <row r="147" spans="1:39" hidden="1" x14ac:dyDescent="0.25">
      <c r="B147" s="90"/>
      <c r="C147" s="97"/>
      <c r="D147" s="97"/>
      <c r="E147" s="97"/>
      <c r="F147" s="103"/>
      <c r="G147" s="103"/>
      <c r="H147" s="103"/>
      <c r="I147" s="103"/>
      <c r="J147" s="102"/>
      <c r="L147" s="97"/>
      <c r="M147" s="97"/>
      <c r="N147" s="97"/>
      <c r="O147" s="97"/>
      <c r="P147" s="6"/>
    </row>
    <row r="148" spans="1:39" hidden="1" x14ac:dyDescent="0.25">
      <c r="B148" s="612" t="s">
        <v>217</v>
      </c>
      <c r="C148" s="613"/>
      <c r="D148" s="613"/>
      <c r="E148" s="613"/>
      <c r="F148" s="617" t="str">
        <f>IF(ISBLANK(F154),"",
IF(F152="x",MAX(200,F154*200),MAX(400,F154*400)))</f>
        <v/>
      </c>
      <c r="G148" s="618"/>
      <c r="H148" s="142" t="s">
        <v>38</v>
      </c>
      <c r="I148" s="103"/>
      <c r="J148" s="102"/>
      <c r="L148" s="613"/>
      <c r="M148" s="613"/>
      <c r="N148" s="613"/>
      <c r="O148" s="613"/>
    </row>
    <row r="149" spans="1:39" s="6" customFormat="1" hidden="1" x14ac:dyDescent="0.25">
      <c r="B149" s="615" t="s">
        <v>232</v>
      </c>
      <c r="C149" s="616"/>
      <c r="D149" s="616"/>
      <c r="E149" s="616"/>
      <c r="F149" s="2"/>
      <c r="G149" s="2"/>
      <c r="H149" s="1"/>
      <c r="I149" s="3"/>
      <c r="J149" s="102"/>
      <c r="L149" s="118"/>
      <c r="M149" s="139"/>
      <c r="N149" s="139"/>
      <c r="O149" s="139"/>
      <c r="P149" s="61"/>
      <c r="Q149" s="61"/>
    </row>
    <row r="150" spans="1:39" s="6" customFormat="1" hidden="1" x14ac:dyDescent="0.25">
      <c r="B150" s="73"/>
      <c r="C150" s="74"/>
      <c r="D150" s="74"/>
      <c r="E150" s="74"/>
      <c r="F150" s="2"/>
      <c r="G150" s="2"/>
      <c r="H150" s="1"/>
      <c r="I150" s="3"/>
      <c r="J150" s="102"/>
      <c r="L150" s="118"/>
      <c r="M150" s="139"/>
      <c r="N150" s="139"/>
      <c r="O150" s="139"/>
      <c r="P150" s="61"/>
      <c r="Q150" s="61"/>
    </row>
    <row r="151" spans="1:39" hidden="1" x14ac:dyDescent="0.25">
      <c r="B151" s="615" t="s">
        <v>224</v>
      </c>
      <c r="C151" s="616"/>
      <c r="D151" s="616"/>
      <c r="E151" s="616"/>
      <c r="F151" s="2"/>
      <c r="G151" s="2"/>
      <c r="H151" s="1"/>
      <c r="I151" s="3"/>
      <c r="J151" s="102"/>
      <c r="L151" s="616"/>
      <c r="M151" s="616"/>
      <c r="N151" s="616"/>
      <c r="O151" s="616"/>
    </row>
    <row r="152" spans="1:39" hidden="1" x14ac:dyDescent="0.25">
      <c r="A152" s="48"/>
      <c r="B152" s="615"/>
      <c r="C152" s="616"/>
      <c r="D152" s="616"/>
      <c r="E152" s="616"/>
      <c r="F152" s="55"/>
      <c r="G152" s="140" t="s">
        <v>3</v>
      </c>
      <c r="H152" s="55"/>
      <c r="I152" s="140" t="s">
        <v>2</v>
      </c>
      <c r="J152" s="11"/>
      <c r="K152" s="9"/>
      <c r="L152" s="616"/>
      <c r="M152" s="616"/>
      <c r="N152" s="616"/>
      <c r="O152" s="616"/>
    </row>
    <row r="153" spans="1:39" hidden="1" x14ac:dyDescent="0.25">
      <c r="B153" s="615" t="s">
        <v>216</v>
      </c>
      <c r="C153" s="616"/>
      <c r="D153" s="616"/>
      <c r="E153" s="616"/>
      <c r="F153" s="2"/>
      <c r="G153" s="2"/>
      <c r="H153" s="1"/>
      <c r="I153" s="3"/>
      <c r="J153" s="102"/>
      <c r="L153" s="616"/>
      <c r="M153" s="616"/>
      <c r="N153" s="616"/>
      <c r="O153" s="616"/>
    </row>
    <row r="154" spans="1:39" hidden="1" x14ac:dyDescent="0.25">
      <c r="A154" s="48"/>
      <c r="B154" s="615"/>
      <c r="C154" s="616"/>
      <c r="D154" s="616"/>
      <c r="E154" s="616"/>
      <c r="F154" s="55"/>
      <c r="G154" s="140" t="s">
        <v>215</v>
      </c>
      <c r="H154" s="1"/>
      <c r="I154" s="3"/>
      <c r="J154" s="11"/>
      <c r="K154" s="9"/>
      <c r="L154" s="616"/>
      <c r="M154" s="616"/>
      <c r="N154" s="616"/>
      <c r="O154" s="616"/>
    </row>
    <row r="155" spans="1:39" ht="13.8" hidden="1" thickBot="1" x14ac:dyDescent="0.3">
      <c r="A155" s="108"/>
      <c r="B155" s="595"/>
      <c r="C155" s="596"/>
      <c r="D155" s="596"/>
      <c r="E155" s="596"/>
      <c r="F155" s="596"/>
      <c r="G155" s="596"/>
      <c r="H155" s="596"/>
      <c r="I155" s="596"/>
      <c r="J155" s="597"/>
      <c r="K155" s="1"/>
      <c r="L155" s="140"/>
      <c r="M155" s="54"/>
      <c r="N155" s="54"/>
      <c r="O155" s="54"/>
    </row>
    <row r="156" spans="1:39" hidden="1" x14ac:dyDescent="0.25">
      <c r="A156" s="228"/>
      <c r="B156" s="37"/>
      <c r="C156" s="38"/>
      <c r="D156" s="39"/>
      <c r="E156" s="40"/>
      <c r="F156" s="40"/>
      <c r="G156" s="40"/>
      <c r="H156" s="40"/>
      <c r="I156" s="40"/>
      <c r="J156" s="41"/>
      <c r="L156" s="9"/>
      <c r="M156" s="9"/>
      <c r="N156" s="9"/>
      <c r="O156" s="9"/>
      <c r="P156" s="6"/>
    </row>
    <row r="157" spans="1:39" hidden="1" x14ac:dyDescent="0.25">
      <c r="A157" s="192"/>
      <c r="B157" s="622" t="s">
        <v>183</v>
      </c>
      <c r="C157" s="624"/>
      <c r="D157" s="624"/>
      <c r="E157" s="624"/>
      <c r="F157" s="624"/>
      <c r="G157" s="624"/>
      <c r="H157" s="624"/>
      <c r="I157" s="624"/>
      <c r="J157" s="143"/>
      <c r="K157" s="144"/>
      <c r="L157" s="623"/>
      <c r="M157" s="624"/>
      <c r="N157" s="624"/>
      <c r="O157" s="624"/>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row>
    <row r="158" spans="1:39" hidden="1" x14ac:dyDescent="0.25">
      <c r="A158" s="192"/>
      <c r="B158" s="622" t="s">
        <v>184</v>
      </c>
      <c r="C158" s="624"/>
      <c r="D158" s="624"/>
      <c r="E158" s="624"/>
      <c r="F158" s="624"/>
      <c r="G158" s="624"/>
      <c r="H158" s="624"/>
      <c r="I158" s="624"/>
      <c r="J158" s="143"/>
      <c r="K158" s="144"/>
      <c r="L158" s="623"/>
      <c r="M158" s="624"/>
      <c r="N158" s="624"/>
      <c r="O158" s="624"/>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row>
    <row r="159" spans="1:39" hidden="1" x14ac:dyDescent="0.25">
      <c r="B159" s="8"/>
      <c r="C159" s="140"/>
      <c r="D159" s="145"/>
      <c r="E159" s="145"/>
      <c r="F159" s="62"/>
      <c r="G159" s="62"/>
      <c r="H159" s="62"/>
      <c r="I159" s="62"/>
      <c r="J159" s="11"/>
      <c r="L159" s="1"/>
      <c r="M159" s="140"/>
      <c r="N159" s="9"/>
      <c r="O159" s="9"/>
      <c r="P159" s="6"/>
      <c r="R159" s="6"/>
    </row>
    <row r="160" spans="1:39" hidden="1" x14ac:dyDescent="0.25">
      <c r="A160" s="192"/>
      <c r="B160" s="626" t="s">
        <v>83</v>
      </c>
      <c r="C160" s="625"/>
      <c r="D160" s="625"/>
      <c r="E160" s="16" t="s">
        <v>179</v>
      </c>
      <c r="F160" s="627" t="s">
        <v>180</v>
      </c>
      <c r="G160" s="627"/>
      <c r="H160" s="627"/>
      <c r="I160" s="627"/>
      <c r="J160" s="17"/>
      <c r="K160" s="18"/>
      <c r="L160" s="625"/>
      <c r="M160" s="625"/>
      <c r="N160" s="625"/>
      <c r="O160" s="16"/>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row>
    <row r="161" spans="1:39" hidden="1" x14ac:dyDescent="0.25">
      <c r="B161" s="8"/>
      <c r="C161" s="140"/>
      <c r="D161" s="145"/>
      <c r="E161" s="145"/>
      <c r="F161" s="62"/>
      <c r="G161" s="62"/>
      <c r="H161" s="62"/>
      <c r="I161" s="62"/>
      <c r="J161" s="11"/>
      <c r="L161" s="1"/>
      <c r="M161" s="140"/>
      <c r="N161" s="9"/>
      <c r="O161" s="9"/>
      <c r="P161" s="6"/>
      <c r="R161" s="6"/>
    </row>
    <row r="162" spans="1:39" ht="21.6" hidden="1" x14ac:dyDescent="0.25">
      <c r="A162" s="380"/>
      <c r="B162" s="619" t="s">
        <v>52</v>
      </c>
      <c r="C162" s="619"/>
      <c r="D162" s="405" t="s">
        <v>151</v>
      </c>
      <c r="E162" s="406" t="s">
        <v>53</v>
      </c>
      <c r="F162" s="405" t="s">
        <v>54</v>
      </c>
      <c r="G162" s="406" t="s">
        <v>55</v>
      </c>
      <c r="H162" s="405" t="s">
        <v>56</v>
      </c>
      <c r="I162" s="407" t="s">
        <v>57</v>
      </c>
      <c r="J162" s="146"/>
      <c r="K162" s="147"/>
      <c r="L162" s="625"/>
      <c r="M162" s="625"/>
      <c r="N162" s="625"/>
      <c r="O162" s="424"/>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row>
    <row r="163" spans="1:39" hidden="1" x14ac:dyDescent="0.25">
      <c r="B163" s="400"/>
      <c r="C163" s="401" t="str">
        <f t="shared" ref="C163:C169" si="0">IF(ISERROR(LOOKUP(B163,$B$487:$B$487,$C$487:$C$487))," ",LOOKUP(B163,$B$487:$B$487,$C$487:$C$487))</f>
        <v xml:space="preserve"> </v>
      </c>
      <c r="D163" s="402"/>
      <c r="E163" s="403"/>
      <c r="F163" s="150"/>
      <c r="G163" s="404"/>
      <c r="H163" s="152" t="str">
        <f t="shared" ref="H163:H169" si="1">IF(B163="","",LOOKUP(B163,$B$487:$B$487,$N$487:$N$487))</f>
        <v/>
      </c>
      <c r="I163" s="153" t="str">
        <f>IF(ISNUMBER(H163),G163*H163," ")</f>
        <v xml:space="preserve"> </v>
      </c>
      <c r="J163" s="29"/>
      <c r="K163" s="30"/>
      <c r="L163" s="421"/>
      <c r="M163" s="422"/>
      <c r="N163" s="423"/>
      <c r="O163" s="424"/>
    </row>
    <row r="164" spans="1:39" hidden="1" x14ac:dyDescent="0.25">
      <c r="B164" s="148"/>
      <c r="C164" s="156" t="str">
        <f t="shared" si="0"/>
        <v xml:space="preserve"> </v>
      </c>
      <c r="D164" s="402"/>
      <c r="E164" s="149"/>
      <c r="F164" s="158"/>
      <c r="G164" s="151"/>
      <c r="H164" s="152" t="str">
        <f t="shared" si="1"/>
        <v/>
      </c>
      <c r="I164" s="153" t="str">
        <f t="shared" ref="I164:I169" si="2">IF(ISNUMBER(H164),G164*H164," ")</f>
        <v xml:space="preserve"> </v>
      </c>
      <c r="J164" s="29"/>
      <c r="K164" s="30"/>
      <c r="L164" s="421"/>
      <c r="M164" s="422"/>
      <c r="N164" s="423"/>
      <c r="O164" s="424"/>
    </row>
    <row r="165" spans="1:39" hidden="1" x14ac:dyDescent="0.25">
      <c r="B165" s="148"/>
      <c r="C165" s="156" t="str">
        <f t="shared" si="0"/>
        <v xml:space="preserve"> </v>
      </c>
      <c r="D165" s="402"/>
      <c r="E165" s="149"/>
      <c r="F165" s="158"/>
      <c r="G165" s="151"/>
      <c r="H165" s="152" t="str">
        <f t="shared" si="1"/>
        <v/>
      </c>
      <c r="I165" s="153" t="str">
        <f t="shared" si="2"/>
        <v xml:space="preserve"> </v>
      </c>
      <c r="J165" s="29"/>
      <c r="K165" s="30"/>
      <c r="L165" s="421"/>
      <c r="M165" s="422"/>
      <c r="N165" s="423"/>
      <c r="O165" s="424"/>
    </row>
    <row r="166" spans="1:39" hidden="1" x14ac:dyDescent="0.25">
      <c r="B166" s="148"/>
      <c r="C166" s="156" t="str">
        <f t="shared" si="0"/>
        <v xml:space="preserve"> </v>
      </c>
      <c r="D166" s="157"/>
      <c r="E166" s="149"/>
      <c r="F166" s="158"/>
      <c r="G166" s="151"/>
      <c r="H166" s="152" t="str">
        <f t="shared" si="1"/>
        <v/>
      </c>
      <c r="I166" s="153" t="str">
        <f>IF(ISNUMBER(H166),G166*H166," ")</f>
        <v xml:space="preserve"> </v>
      </c>
      <c r="J166" s="29"/>
      <c r="K166" s="30"/>
      <c r="L166" s="421"/>
      <c r="M166" s="422"/>
      <c r="N166" s="423"/>
      <c r="O166" s="424"/>
    </row>
    <row r="167" spans="1:39" hidden="1" x14ac:dyDescent="0.25">
      <c r="B167" s="148"/>
      <c r="C167" s="156" t="str">
        <f t="shared" si="0"/>
        <v xml:space="preserve"> </v>
      </c>
      <c r="D167" s="157"/>
      <c r="E167" s="149" t="str">
        <f>IF(ISERROR(LOOKUP(B167,$B$487:$B$487,$E$487:$E$487))," ",LOOKUP(B167,$B$487:$B$487,$E$487:$E$487))</f>
        <v xml:space="preserve"> </v>
      </c>
      <c r="F167" s="158"/>
      <c r="G167" s="151"/>
      <c r="H167" s="152" t="str">
        <f t="shared" si="1"/>
        <v/>
      </c>
      <c r="I167" s="153" t="str">
        <f t="shared" si="2"/>
        <v xml:space="preserve"> </v>
      </c>
      <c r="J167" s="29"/>
      <c r="K167" s="30"/>
      <c r="L167" s="421"/>
      <c r="M167" s="422"/>
      <c r="N167" s="423"/>
      <c r="O167" s="424"/>
    </row>
    <row r="168" spans="1:39" hidden="1" x14ac:dyDescent="0.25">
      <c r="B168" s="148"/>
      <c r="C168" s="156" t="str">
        <f t="shared" si="0"/>
        <v xml:space="preserve"> </v>
      </c>
      <c r="D168" s="157"/>
      <c r="E168" s="149" t="str">
        <f>IF(ISERROR(LOOKUP(B168,$B$487:$B$487,$E$487:$E$487))," ",LOOKUP(B168,$B$487:$B$487,$E$487:$E$487))</f>
        <v xml:space="preserve"> </v>
      </c>
      <c r="F168" s="158"/>
      <c r="G168" s="151"/>
      <c r="H168" s="152" t="str">
        <f t="shared" si="1"/>
        <v/>
      </c>
      <c r="I168" s="153" t="str">
        <f t="shared" si="2"/>
        <v xml:space="preserve"> </v>
      </c>
      <c r="J168" s="29"/>
      <c r="K168" s="30"/>
      <c r="L168" s="421"/>
      <c r="M168" s="422"/>
      <c r="N168" s="423"/>
      <c r="O168" s="424"/>
    </row>
    <row r="169" spans="1:39" hidden="1" x14ac:dyDescent="0.25">
      <c r="B169" s="148"/>
      <c r="C169" s="156" t="str">
        <f t="shared" si="0"/>
        <v xml:space="preserve"> </v>
      </c>
      <c r="D169" s="157"/>
      <c r="E169" s="149" t="str">
        <f>IF(ISERROR(LOOKUP(B169,$B$487:$B$487,$E$487:$E$487))," ",LOOKUP(B169,$B$487:$B$487,$E$487:$E$487))</f>
        <v xml:space="preserve"> </v>
      </c>
      <c r="F169" s="158"/>
      <c r="G169" s="151"/>
      <c r="H169" s="152" t="str">
        <f t="shared" si="1"/>
        <v/>
      </c>
      <c r="I169" s="153" t="str">
        <f t="shared" si="2"/>
        <v xml:space="preserve"> </v>
      </c>
      <c r="J169" s="29"/>
      <c r="K169" s="30"/>
      <c r="L169" s="421"/>
      <c r="M169" s="422"/>
      <c r="N169" s="423"/>
      <c r="O169" s="424"/>
    </row>
    <row r="170" spans="1:39" hidden="1" x14ac:dyDescent="0.25">
      <c r="B170" s="8"/>
      <c r="C170" s="140"/>
      <c r="D170" s="145"/>
      <c r="E170" s="145"/>
      <c r="F170" s="62"/>
      <c r="G170" s="62"/>
      <c r="H170" s="62"/>
      <c r="I170" s="62"/>
      <c r="J170" s="11"/>
      <c r="L170" s="1"/>
      <c r="M170" s="140"/>
      <c r="N170" s="9"/>
      <c r="O170" s="9"/>
      <c r="P170" s="6"/>
      <c r="R170" s="6"/>
    </row>
    <row r="171" spans="1:39" hidden="1" x14ac:dyDescent="0.25">
      <c r="A171" s="192"/>
      <c r="B171" s="620" t="s">
        <v>225</v>
      </c>
      <c r="C171" s="621"/>
      <c r="D171" s="621"/>
      <c r="E171" s="621"/>
      <c r="F171" s="4" t="str">
        <f>IF(+SUMIF(B163:B169,#REF!,I163:I169)
+SUMIF(B163:B169,#REF!,I163:I169)
+SUMIF(B163:B169,#REF!,I163:I169)
+SUMIF(B163:B169,#REF!,I163:I169)
+SUMIF(B163:B169,#REF!,I163:I169)
+SUMIF(B163:B169,#REF!,I163:I169)&gt;0,"x","")</f>
        <v/>
      </c>
      <c r="G171" s="159" t="s">
        <v>1</v>
      </c>
      <c r="H171" s="411"/>
      <c r="I171" s="159" t="s">
        <v>0</v>
      </c>
      <c r="J171" s="17"/>
      <c r="K171" s="18"/>
      <c r="L171" s="621"/>
      <c r="M171" s="621"/>
      <c r="N171" s="621"/>
      <c r="O171" s="621"/>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214"/>
      <c r="AM171" s="214"/>
    </row>
    <row r="172" spans="1:39" hidden="1" x14ac:dyDescent="0.25">
      <c r="A172" s="192"/>
      <c r="B172" s="620"/>
      <c r="C172" s="621"/>
      <c r="D172" s="621"/>
      <c r="E172" s="621"/>
      <c r="F172" s="160"/>
      <c r="G172" s="161"/>
      <c r="H172" s="160"/>
      <c r="I172" s="161"/>
      <c r="J172" s="17"/>
      <c r="K172" s="18"/>
      <c r="L172" s="621"/>
      <c r="M172" s="621"/>
      <c r="N172" s="621"/>
      <c r="O172" s="621"/>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row>
    <row r="173" spans="1:39" hidden="1" x14ac:dyDescent="0.25">
      <c r="B173" s="8"/>
      <c r="C173" s="140"/>
      <c r="D173" s="145"/>
      <c r="E173" s="145"/>
      <c r="F173" s="62"/>
      <c r="G173" s="62"/>
      <c r="H173" s="62"/>
      <c r="I173" s="62"/>
      <c r="J173" s="11"/>
      <c r="L173" s="1"/>
      <c r="M173" s="140"/>
      <c r="N173" s="9"/>
      <c r="O173" s="9"/>
      <c r="P173" s="6"/>
      <c r="R173" s="6"/>
    </row>
    <row r="174" spans="1:39" hidden="1" x14ac:dyDescent="0.25">
      <c r="A174" s="192"/>
      <c r="B174" s="162" t="s">
        <v>181</v>
      </c>
      <c r="C174" s="162"/>
      <c r="D174" s="162"/>
      <c r="E174" s="162"/>
      <c r="F174" s="163"/>
      <c r="G174" s="164"/>
      <c r="H174" s="165"/>
      <c r="I174" s="412">
        <f>SUM(I163:I169)</f>
        <v>0</v>
      </c>
      <c r="J174" s="166"/>
      <c r="K174" s="167"/>
      <c r="L174" s="163"/>
      <c r="M174" s="163"/>
      <c r="N174" s="163"/>
      <c r="O174" s="163"/>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row>
    <row r="175" spans="1:39" s="384" customFormat="1" ht="7.2" hidden="1" thickBot="1" x14ac:dyDescent="0.2">
      <c r="A175" s="174"/>
      <c r="B175" s="170"/>
      <c r="C175" s="171"/>
      <c r="D175" s="172"/>
      <c r="E175" s="172"/>
      <c r="F175" s="172"/>
      <c r="G175" s="172"/>
      <c r="H175" s="172"/>
      <c r="I175" s="172"/>
      <c r="J175" s="173"/>
      <c r="K175" s="174"/>
      <c r="L175" s="174"/>
      <c r="M175" s="426"/>
      <c r="N175" s="427"/>
      <c r="O175" s="427"/>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row>
    <row r="176" spans="1:39" s="384" customFormat="1" ht="6.6" hidden="1" x14ac:dyDescent="0.15">
      <c r="A176" s="174"/>
      <c r="B176" s="175"/>
      <c r="C176" s="176"/>
      <c r="D176" s="176"/>
      <c r="E176" s="177"/>
      <c r="F176" s="178"/>
      <c r="G176" s="179"/>
      <c r="H176" s="177"/>
      <c r="I176" s="178"/>
      <c r="J176" s="180"/>
      <c r="K176" s="181"/>
      <c r="L176" s="428"/>
      <c r="M176" s="428"/>
      <c r="N176" s="428"/>
      <c r="O176" s="429"/>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row>
    <row r="177" spans="1:39" hidden="1" x14ac:dyDescent="0.25">
      <c r="A177" s="192"/>
      <c r="B177" s="622" t="s">
        <v>185</v>
      </c>
      <c r="C177" s="623"/>
      <c r="D177" s="623"/>
      <c r="E177" s="623"/>
      <c r="F177" s="623"/>
      <c r="G177" s="623"/>
      <c r="H177" s="623"/>
      <c r="I177" s="623"/>
      <c r="J177" s="182"/>
      <c r="K177" s="144"/>
      <c r="L177" s="623"/>
      <c r="M177" s="624"/>
      <c r="N177" s="624"/>
      <c r="O177" s="624"/>
      <c r="P177" s="378"/>
      <c r="Q177" s="378"/>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row>
    <row r="178" spans="1:39" hidden="1" x14ac:dyDescent="0.25">
      <c r="A178" s="192"/>
      <c r="B178" s="622" t="s">
        <v>184</v>
      </c>
      <c r="C178" s="623"/>
      <c r="D178" s="623"/>
      <c r="E178" s="623"/>
      <c r="F178" s="623"/>
      <c r="G178" s="623"/>
      <c r="H178" s="623"/>
      <c r="I178" s="623"/>
      <c r="J178" s="182"/>
      <c r="K178" s="144"/>
      <c r="L178" s="623"/>
      <c r="M178" s="624"/>
      <c r="N178" s="624"/>
      <c r="O178" s="624"/>
      <c r="P178" s="378"/>
      <c r="Q178" s="378"/>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row>
    <row r="179" spans="1:39" s="384" customFormat="1" ht="6.6" hidden="1" x14ac:dyDescent="0.15">
      <c r="A179" s="174"/>
      <c r="B179" s="183"/>
      <c r="C179" s="174"/>
      <c r="D179" s="174"/>
      <c r="E179" s="174"/>
      <c r="F179" s="174"/>
      <c r="G179" s="174"/>
      <c r="H179" s="184"/>
      <c r="I179" s="185"/>
      <c r="J179" s="186"/>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row>
    <row r="180" spans="1:39" hidden="1" x14ac:dyDescent="0.25">
      <c r="A180" s="187"/>
      <c r="B180" s="634" t="s">
        <v>62</v>
      </c>
      <c r="C180" s="635"/>
      <c r="D180" s="635"/>
      <c r="E180" s="635"/>
      <c r="F180" s="187"/>
      <c r="G180" s="636"/>
      <c r="H180" s="637"/>
      <c r="I180" s="188" t="s">
        <v>63</v>
      </c>
      <c r="J180" s="189"/>
      <c r="K180" s="187"/>
      <c r="L180" s="635"/>
      <c r="M180" s="635"/>
      <c r="N180" s="635"/>
      <c r="O180" s="635"/>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row>
    <row r="181" spans="1:39" hidden="1" x14ac:dyDescent="0.25">
      <c r="A181" s="187"/>
      <c r="B181" s="190" t="s">
        <v>186</v>
      </c>
      <c r="C181" s="187"/>
      <c r="D181" s="187"/>
      <c r="E181" s="191"/>
      <c r="F181" s="18"/>
      <c r="G181" s="628" t="s">
        <v>179</v>
      </c>
      <c r="H181" s="628"/>
      <c r="I181" s="628"/>
      <c r="J181" s="189"/>
      <c r="K181" s="187"/>
      <c r="L181" s="18"/>
      <c r="M181" s="187"/>
      <c r="N181" s="187"/>
      <c r="O181" s="191"/>
      <c r="P181" s="192"/>
      <c r="R181" s="6"/>
    </row>
    <row r="182" spans="1:39" s="384" customFormat="1" ht="6.6" hidden="1" x14ac:dyDescent="0.15">
      <c r="A182" s="174"/>
      <c r="B182" s="183"/>
      <c r="C182" s="174"/>
      <c r="D182" s="174"/>
      <c r="E182" s="174"/>
      <c r="F182" s="174"/>
      <c r="G182" s="174"/>
      <c r="H182" s="184"/>
      <c r="I182" s="185"/>
      <c r="J182" s="186"/>
      <c r="K182" s="174"/>
      <c r="L182" s="174"/>
      <c r="M182" s="174"/>
      <c r="N182" s="174"/>
      <c r="O182" s="174"/>
      <c r="P182" s="174"/>
    </row>
    <row r="183" spans="1:39" hidden="1" x14ac:dyDescent="0.25">
      <c r="A183" s="192"/>
      <c r="B183" s="190" t="s">
        <v>64</v>
      </c>
      <c r="C183" s="18"/>
      <c r="D183" s="192"/>
      <c r="E183" s="187"/>
      <c r="F183" s="193"/>
      <c r="G183" s="193"/>
      <c r="H183" s="193"/>
      <c r="I183" s="194"/>
      <c r="J183" s="17"/>
      <c r="K183" s="18"/>
      <c r="L183" s="18"/>
      <c r="M183" s="18"/>
      <c r="N183" s="192"/>
      <c r="O183" s="187"/>
      <c r="P183" s="192"/>
      <c r="R183" s="6"/>
    </row>
    <row r="184" spans="1:39" s="384" customFormat="1" ht="6.6" hidden="1" x14ac:dyDescent="0.15">
      <c r="A184" s="174"/>
      <c r="B184" s="183"/>
      <c r="C184" s="174"/>
      <c r="D184" s="174"/>
      <c r="E184" s="174"/>
      <c r="F184" s="174"/>
      <c r="G184" s="174"/>
      <c r="H184" s="184"/>
      <c r="I184" s="185"/>
      <c r="J184" s="186"/>
      <c r="K184" s="174"/>
      <c r="L184" s="174"/>
      <c r="M184" s="174"/>
      <c r="N184" s="174"/>
      <c r="O184" s="174"/>
      <c r="P184" s="174"/>
    </row>
    <row r="185" spans="1:39" hidden="1" x14ac:dyDescent="0.25">
      <c r="A185" s="192"/>
      <c r="B185" s="195"/>
      <c r="C185" s="629" t="s">
        <v>195</v>
      </c>
      <c r="D185" s="630"/>
      <c r="E185" s="630"/>
      <c r="F185" s="630"/>
      <c r="G185" s="630"/>
      <c r="H185" s="630"/>
      <c r="I185" s="631"/>
      <c r="J185" s="17"/>
      <c r="K185" s="18"/>
      <c r="L185" s="430"/>
      <c r="M185" s="18"/>
      <c r="N185" s="192"/>
      <c r="O185" s="196"/>
      <c r="P185" s="192"/>
      <c r="R185" s="6"/>
    </row>
    <row r="186" spans="1:39" s="384" customFormat="1" ht="6.6" hidden="1" x14ac:dyDescent="0.15">
      <c r="A186" s="174"/>
      <c r="B186" s="198"/>
      <c r="C186" s="181"/>
      <c r="D186" s="174"/>
      <c r="E186" s="199"/>
      <c r="F186" s="181"/>
      <c r="G186" s="200"/>
      <c r="H186" s="200"/>
      <c r="I186" s="200"/>
      <c r="J186" s="201"/>
      <c r="K186" s="181"/>
      <c r="L186" s="431"/>
      <c r="M186" s="181"/>
      <c r="N186" s="174"/>
      <c r="O186" s="199"/>
      <c r="P186" s="174"/>
    </row>
    <row r="187" spans="1:39" ht="21.6" hidden="1" x14ac:dyDescent="0.25">
      <c r="A187" s="386"/>
      <c r="B187" s="632" t="s">
        <v>190</v>
      </c>
      <c r="C187" s="632"/>
      <c r="D187" s="405" t="s">
        <v>151</v>
      </c>
      <c r="E187" s="406" t="s">
        <v>53</v>
      </c>
      <c r="F187" s="405" t="s">
        <v>54</v>
      </c>
      <c r="G187" s="406" t="s">
        <v>55</v>
      </c>
      <c r="H187" s="405" t="s">
        <v>56</v>
      </c>
      <c r="I187" s="407" t="s">
        <v>57</v>
      </c>
      <c r="J187" s="202"/>
      <c r="K187" s="203"/>
      <c r="L187" s="424"/>
      <c r="M187" s="424"/>
      <c r="N187" s="424"/>
      <c r="O187" s="424"/>
      <c r="P187" s="192"/>
      <c r="R187" s="6"/>
    </row>
    <row r="188" spans="1:39" hidden="1" x14ac:dyDescent="0.25">
      <c r="B188" s="400"/>
      <c r="C188" s="401" t="str">
        <f t="shared" ref="C188:C194" si="3">IF(ISERROR(LOOKUP(B188,$B$487:$B$487,$C$487:$C$487))," ",LOOKUP(B188,$B$487:$B$487,$C$487:$C$487))</f>
        <v xml:space="preserve"> </v>
      </c>
      <c r="D188" s="402"/>
      <c r="E188" s="403" t="str">
        <f t="shared" ref="E188:E194" si="4">IF(ISERROR(LOOKUP(B188,$B$487:$B$487,$E$487:$E$487))," ",LOOKUP(B188,$B$487:$B$487,$E$487:$E$487))</f>
        <v xml:space="preserve"> </v>
      </c>
      <c r="F188" s="150"/>
      <c r="G188" s="404"/>
      <c r="H188" s="152" t="str">
        <f t="shared" ref="H188:H194" si="5">IF(B188="","",LOOKUP(B188,$B$487:$B$487,$N$487:$N$487))</f>
        <v/>
      </c>
      <c r="I188" s="153" t="str">
        <f>IF(ISNUMBER(H188),G188*H188," ")</f>
        <v xml:space="preserve"> </v>
      </c>
      <c r="J188" s="29"/>
      <c r="K188" s="30"/>
      <c r="L188" s="424"/>
      <c r="M188" s="424"/>
      <c r="N188" s="424"/>
      <c r="O188" s="424"/>
    </row>
    <row r="189" spans="1:39" hidden="1" x14ac:dyDescent="0.25">
      <c r="B189" s="148"/>
      <c r="C189" s="156" t="str">
        <f t="shared" si="3"/>
        <v xml:space="preserve"> </v>
      </c>
      <c r="D189" s="402"/>
      <c r="E189" s="149" t="str">
        <f t="shared" si="4"/>
        <v xml:space="preserve"> </v>
      </c>
      <c r="F189" s="158"/>
      <c r="G189" s="151"/>
      <c r="H189" s="152" t="str">
        <f t="shared" si="5"/>
        <v/>
      </c>
      <c r="I189" s="153" t="str">
        <f t="shared" ref="I189" si="6">IF(ISNUMBER(H189),G189*H189," ")</f>
        <v xml:space="preserve"> </v>
      </c>
      <c r="J189" s="29"/>
      <c r="K189" s="30"/>
      <c r="L189" s="421"/>
      <c r="M189" s="422"/>
      <c r="N189" s="423"/>
      <c r="O189" s="424"/>
    </row>
    <row r="190" spans="1:39" hidden="1" x14ac:dyDescent="0.25">
      <c r="B190" s="148"/>
      <c r="C190" s="156" t="str">
        <f t="shared" si="3"/>
        <v xml:space="preserve"> </v>
      </c>
      <c r="D190" s="402"/>
      <c r="E190" s="149" t="str">
        <f t="shared" si="4"/>
        <v xml:space="preserve"> </v>
      </c>
      <c r="F190" s="158"/>
      <c r="G190" s="151"/>
      <c r="H190" s="152" t="str">
        <f t="shared" si="5"/>
        <v/>
      </c>
      <c r="I190" s="153" t="str">
        <f>IF(ISNUMBER(H190),G190*H190," ")</f>
        <v xml:space="preserve"> </v>
      </c>
      <c r="J190" s="29"/>
      <c r="K190" s="30"/>
      <c r="L190" s="421"/>
      <c r="M190" s="422"/>
      <c r="N190" s="423"/>
      <c r="O190" s="424"/>
    </row>
    <row r="191" spans="1:39" hidden="1" x14ac:dyDescent="0.25">
      <c r="B191" s="148"/>
      <c r="C191" s="156" t="str">
        <f t="shared" si="3"/>
        <v xml:space="preserve"> </v>
      </c>
      <c r="D191" s="402"/>
      <c r="E191" s="149" t="str">
        <f t="shared" si="4"/>
        <v xml:space="preserve"> </v>
      </c>
      <c r="F191" s="158"/>
      <c r="G191" s="151"/>
      <c r="H191" s="152" t="str">
        <f t="shared" si="5"/>
        <v/>
      </c>
      <c r="I191" s="153" t="str">
        <f>IF(ISNUMBER(H191),G191*H191," ")</f>
        <v xml:space="preserve"> </v>
      </c>
      <c r="J191" s="29"/>
      <c r="K191" s="30"/>
      <c r="L191" s="421"/>
      <c r="M191" s="422"/>
      <c r="N191" s="423"/>
      <c r="O191" s="424"/>
    </row>
    <row r="192" spans="1:39" hidden="1" x14ac:dyDescent="0.25">
      <c r="B192" s="148"/>
      <c r="C192" s="156" t="str">
        <f t="shared" si="3"/>
        <v xml:space="preserve"> </v>
      </c>
      <c r="D192" s="402"/>
      <c r="E192" s="149" t="str">
        <f t="shared" si="4"/>
        <v xml:space="preserve"> </v>
      </c>
      <c r="F192" s="158"/>
      <c r="G192" s="151"/>
      <c r="H192" s="152" t="str">
        <f t="shared" si="5"/>
        <v/>
      </c>
      <c r="I192" s="153" t="str">
        <f t="shared" ref="I192:I194" si="7">IF(ISNUMBER(H192),G192*H192," ")</f>
        <v xml:space="preserve"> </v>
      </c>
      <c r="J192" s="29"/>
      <c r="K192" s="30"/>
      <c r="L192" s="421"/>
      <c r="M192" s="422"/>
      <c r="N192" s="423"/>
      <c r="O192" s="424"/>
    </row>
    <row r="193" spans="1:39" hidden="1" x14ac:dyDescent="0.25">
      <c r="B193" s="148"/>
      <c r="C193" s="156" t="str">
        <f t="shared" si="3"/>
        <v xml:space="preserve"> </v>
      </c>
      <c r="D193" s="402"/>
      <c r="E193" s="149" t="str">
        <f t="shared" si="4"/>
        <v xml:space="preserve"> </v>
      </c>
      <c r="F193" s="158"/>
      <c r="G193" s="151"/>
      <c r="H193" s="152" t="str">
        <f t="shared" si="5"/>
        <v/>
      </c>
      <c r="I193" s="153" t="str">
        <f>IF(ISNUMBER(H193),G193*H193," ")</f>
        <v xml:space="preserve"> </v>
      </c>
      <c r="J193" s="29"/>
      <c r="K193" s="30"/>
      <c r="L193" s="421"/>
      <c r="M193" s="422"/>
      <c r="N193" s="423"/>
      <c r="O193" s="424"/>
    </row>
    <row r="194" spans="1:39" hidden="1" x14ac:dyDescent="0.25">
      <c r="B194" s="148"/>
      <c r="C194" s="156" t="str">
        <f t="shared" si="3"/>
        <v xml:space="preserve"> </v>
      </c>
      <c r="D194" s="402"/>
      <c r="E194" s="149" t="str">
        <f t="shared" si="4"/>
        <v xml:space="preserve"> </v>
      </c>
      <c r="F194" s="158"/>
      <c r="G194" s="151"/>
      <c r="H194" s="152" t="str">
        <f t="shared" si="5"/>
        <v/>
      </c>
      <c r="I194" s="153" t="str">
        <f t="shared" si="7"/>
        <v xml:space="preserve"> </v>
      </c>
      <c r="J194" s="29"/>
      <c r="K194" s="30"/>
      <c r="L194" s="421"/>
      <c r="M194" s="422"/>
      <c r="N194" s="423"/>
      <c r="O194" s="424"/>
    </row>
    <row r="195" spans="1:39" hidden="1" x14ac:dyDescent="0.25">
      <c r="A195" s="108"/>
      <c r="B195" s="595"/>
      <c r="C195" s="596"/>
      <c r="D195" s="596"/>
      <c r="E195" s="596"/>
      <c r="F195" s="596"/>
      <c r="G195" s="596"/>
      <c r="H195" s="596"/>
      <c r="I195" s="596"/>
      <c r="J195" s="597"/>
      <c r="K195" s="1"/>
      <c r="L195" s="140"/>
      <c r="M195" s="54"/>
      <c r="N195" s="54"/>
      <c r="O195" s="54"/>
      <c r="P195" s="6"/>
    </row>
    <row r="196" spans="1:39" hidden="1" x14ac:dyDescent="0.25">
      <c r="G196" s="135"/>
      <c r="H196" s="136"/>
      <c r="I196" s="12"/>
      <c r="P196" s="6"/>
    </row>
    <row r="197" spans="1:39" s="6" customFormat="1" hidden="1" x14ac:dyDescent="0.25">
      <c r="A197" s="633" t="s">
        <v>58</v>
      </c>
      <c r="B197" s="633"/>
      <c r="C197" s="633"/>
      <c r="D197" s="633"/>
      <c r="E197" s="633"/>
      <c r="F197" s="633"/>
      <c r="G197" s="633"/>
      <c r="H197" s="633"/>
      <c r="I197" s="633"/>
      <c r="J197" s="633"/>
      <c r="K197" s="9"/>
      <c r="L197" s="9"/>
      <c r="M197" s="9"/>
      <c r="N197" s="9"/>
      <c r="O197" s="109"/>
    </row>
    <row r="198" spans="1:39" s="6" customFormat="1" hidden="1" x14ac:dyDescent="0.25">
      <c r="A198" s="633" t="s">
        <v>59</v>
      </c>
      <c r="B198" s="633"/>
      <c r="C198" s="633"/>
      <c r="D198" s="633"/>
      <c r="E198" s="633"/>
      <c r="F198" s="633"/>
      <c r="G198" s="633"/>
      <c r="H198" s="633"/>
      <c r="I198" s="633"/>
      <c r="J198" s="633"/>
      <c r="K198" s="9"/>
      <c r="L198" s="9"/>
      <c r="M198" s="9"/>
      <c r="N198" s="9"/>
      <c r="O198" s="109"/>
      <c r="AL198" s="9"/>
      <c r="AM198" s="9"/>
    </row>
    <row r="199" spans="1:39" s="6" customFormat="1" hidden="1" x14ac:dyDescent="0.25">
      <c r="A199" s="633" t="s">
        <v>60</v>
      </c>
      <c r="B199" s="633"/>
      <c r="C199" s="633"/>
      <c r="D199" s="633"/>
      <c r="E199" s="633"/>
      <c r="F199" s="633"/>
      <c r="G199" s="633"/>
      <c r="H199" s="633"/>
      <c r="I199" s="633"/>
      <c r="J199" s="633"/>
      <c r="K199" s="9"/>
      <c r="L199" s="9"/>
      <c r="M199" s="9"/>
      <c r="N199" s="9"/>
      <c r="O199" s="109"/>
    </row>
    <row r="200" spans="1:39" s="6" customFormat="1" hidden="1" x14ac:dyDescent="0.25">
      <c r="A200" s="204"/>
      <c r="B200" s="204"/>
      <c r="C200" s="204"/>
      <c r="D200" s="204"/>
      <c r="E200" s="204"/>
      <c r="F200" s="204"/>
      <c r="G200" s="204"/>
      <c r="H200" s="204"/>
      <c r="I200" s="204"/>
      <c r="J200" s="204"/>
      <c r="K200" s="9"/>
      <c r="L200" s="9"/>
      <c r="M200" s="9"/>
      <c r="N200" s="9"/>
      <c r="O200" s="109"/>
    </row>
    <row r="201" spans="1:39" ht="13.8" hidden="1" thickBot="1" x14ac:dyDescent="0.3">
      <c r="G201" s="135"/>
      <c r="H201" s="136"/>
      <c r="I201" s="12"/>
      <c r="L201" s="424"/>
      <c r="M201" s="424"/>
      <c r="N201" s="424"/>
      <c r="O201" s="424"/>
      <c r="P201" s="424"/>
    </row>
    <row r="202" spans="1:39" hidden="1" x14ac:dyDescent="0.25">
      <c r="A202" s="228"/>
      <c r="B202" s="37"/>
      <c r="C202" s="38"/>
      <c r="D202" s="39"/>
      <c r="E202" s="40"/>
      <c r="F202" s="40"/>
      <c r="G202" s="40"/>
      <c r="H202" s="40"/>
      <c r="I202" s="40"/>
      <c r="J202" s="41"/>
      <c r="L202" s="424"/>
      <c r="M202" s="424"/>
      <c r="N202" s="424"/>
      <c r="O202" s="424"/>
      <c r="P202" s="424"/>
    </row>
    <row r="203" spans="1:39" hidden="1" x14ac:dyDescent="0.25">
      <c r="A203" s="386"/>
      <c r="B203" s="632" t="s">
        <v>65</v>
      </c>
      <c r="C203" s="632"/>
      <c r="D203" s="632"/>
      <c r="E203" s="406" t="s">
        <v>53</v>
      </c>
      <c r="F203" s="405" t="s">
        <v>54</v>
      </c>
      <c r="G203" s="406" t="s">
        <v>55</v>
      </c>
      <c r="H203" s="405" t="s">
        <v>56</v>
      </c>
      <c r="I203" s="407" t="s">
        <v>57</v>
      </c>
      <c r="J203" s="202"/>
      <c r="K203" s="203"/>
      <c r="L203" s="424"/>
      <c r="M203" s="424"/>
      <c r="N203" s="424"/>
      <c r="O203" s="424"/>
      <c r="P203" s="424"/>
      <c r="R203" s="6"/>
    </row>
    <row r="204" spans="1:39" hidden="1" x14ac:dyDescent="0.25">
      <c r="B204" s="642"/>
      <c r="C204" s="643"/>
      <c r="D204" s="644"/>
      <c r="E204" s="413"/>
      <c r="F204" s="206"/>
      <c r="G204" s="207"/>
      <c r="H204" s="208">
        <v>1.35</v>
      </c>
      <c r="I204" s="153" t="str">
        <f>IF(ISNUMBER(G204),G204*H204," ")</f>
        <v xml:space="preserve"> </v>
      </c>
      <c r="J204" s="209"/>
      <c r="K204" s="210"/>
      <c r="L204" s="424"/>
      <c r="M204" s="424"/>
      <c r="N204" s="424"/>
      <c r="O204" s="424"/>
      <c r="P204" s="424"/>
    </row>
    <row r="205" spans="1:39" hidden="1" x14ac:dyDescent="0.25">
      <c r="B205" s="638"/>
      <c r="C205" s="639"/>
      <c r="D205" s="640"/>
      <c r="E205" s="205"/>
      <c r="F205" s="212"/>
      <c r="G205" s="154"/>
      <c r="H205" s="208">
        <v>1.35</v>
      </c>
      <c r="I205" s="153" t="str">
        <f t="shared" ref="I205:I209" si="8">IF(ISNUMBER(G205),G205*H205," ")</f>
        <v xml:space="preserve"> </v>
      </c>
      <c r="J205" s="209"/>
      <c r="K205" s="210"/>
      <c r="L205" s="424"/>
      <c r="M205" s="424"/>
      <c r="N205" s="424"/>
      <c r="O205" s="424"/>
      <c r="P205" s="424"/>
    </row>
    <row r="206" spans="1:39" hidden="1" x14ac:dyDescent="0.25">
      <c r="B206" s="638" t="s">
        <v>61</v>
      </c>
      <c r="C206" s="639"/>
      <c r="D206" s="640"/>
      <c r="E206" s="205"/>
      <c r="F206" s="212"/>
      <c r="G206" s="154"/>
      <c r="H206" s="208">
        <v>1.35</v>
      </c>
      <c r="I206" s="153" t="str">
        <f t="shared" si="8"/>
        <v xml:space="preserve"> </v>
      </c>
      <c r="J206" s="209"/>
      <c r="K206" s="210"/>
      <c r="L206" s="641"/>
      <c r="M206" s="641"/>
      <c r="N206" s="641"/>
      <c r="O206" s="425"/>
    </row>
    <row r="207" spans="1:39" hidden="1" x14ac:dyDescent="0.25">
      <c r="B207" s="638" t="s">
        <v>61</v>
      </c>
      <c r="C207" s="639"/>
      <c r="D207" s="640"/>
      <c r="E207" s="205"/>
      <c r="F207" s="212"/>
      <c r="G207" s="154"/>
      <c r="H207" s="208">
        <v>1.35</v>
      </c>
      <c r="I207" s="153" t="str">
        <f t="shared" si="8"/>
        <v xml:space="preserve"> </v>
      </c>
      <c r="J207" s="209"/>
      <c r="K207" s="210"/>
      <c r="L207" s="641"/>
      <c r="M207" s="641"/>
      <c r="N207" s="641"/>
      <c r="O207" s="425"/>
    </row>
    <row r="208" spans="1:39" hidden="1" x14ac:dyDescent="0.25">
      <c r="B208" s="638" t="s">
        <v>61</v>
      </c>
      <c r="C208" s="639"/>
      <c r="D208" s="640"/>
      <c r="E208" s="205"/>
      <c r="F208" s="212"/>
      <c r="G208" s="154"/>
      <c r="H208" s="208">
        <v>1.35</v>
      </c>
      <c r="I208" s="153" t="str">
        <f t="shared" si="8"/>
        <v xml:space="preserve"> </v>
      </c>
      <c r="J208" s="209"/>
      <c r="K208" s="210"/>
      <c r="L208" s="641"/>
      <c r="M208" s="641"/>
      <c r="N208" s="641"/>
      <c r="O208" s="425"/>
    </row>
    <row r="209" spans="1:39" hidden="1" x14ac:dyDescent="0.25">
      <c r="B209" s="638" t="s">
        <v>61</v>
      </c>
      <c r="C209" s="639"/>
      <c r="D209" s="640"/>
      <c r="E209" s="205"/>
      <c r="F209" s="212"/>
      <c r="G209" s="154"/>
      <c r="H209" s="208">
        <v>1.35</v>
      </c>
      <c r="I209" s="153" t="str">
        <f t="shared" si="8"/>
        <v xml:space="preserve"> </v>
      </c>
      <c r="J209" s="209"/>
      <c r="K209" s="210"/>
      <c r="L209" s="641"/>
      <c r="M209" s="641"/>
      <c r="N209" s="641"/>
      <c r="O209" s="425"/>
    </row>
    <row r="210" spans="1:39" hidden="1" x14ac:dyDescent="0.25">
      <c r="A210" s="192"/>
      <c r="B210" s="213"/>
      <c r="C210" s="214"/>
      <c r="D210" s="214"/>
      <c r="E210" s="214"/>
      <c r="F210" s="214"/>
      <c r="G210" s="214"/>
      <c r="H210" s="215"/>
      <c r="I210" s="216"/>
      <c r="J210" s="217"/>
      <c r="K210" s="192"/>
      <c r="L210" s="214"/>
      <c r="M210" s="214"/>
      <c r="N210" s="214"/>
      <c r="O210" s="214"/>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row>
    <row r="211" spans="1:39" ht="13.8" hidden="1" x14ac:dyDescent="0.3">
      <c r="A211" s="192"/>
      <c r="B211" s="162" t="s">
        <v>182</v>
      </c>
      <c r="C211" s="218"/>
      <c r="D211" s="218"/>
      <c r="E211" s="218"/>
      <c r="F211" s="218"/>
      <c r="G211" s="218"/>
      <c r="H211" s="650">
        <f>SUM(I204:I209)</f>
        <v>0</v>
      </c>
      <c r="I211" s="650"/>
      <c r="J211" s="219"/>
      <c r="K211" s="192"/>
      <c r="L211" s="163"/>
      <c r="M211" s="218"/>
      <c r="N211" s="218"/>
      <c r="O211" s="218"/>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row>
    <row r="212" spans="1:39" ht="13.8" hidden="1" thickBot="1" x14ac:dyDescent="0.3">
      <c r="A212" s="192"/>
      <c r="B212" s="220"/>
      <c r="C212" s="221"/>
      <c r="D212" s="221"/>
      <c r="E212" s="645"/>
      <c r="F212" s="645"/>
      <c r="G212" s="645"/>
      <c r="H212" s="645"/>
      <c r="I212" s="223"/>
      <c r="J212" s="219"/>
      <c r="K212" s="192"/>
      <c r="L212" s="221"/>
      <c r="M212" s="221"/>
      <c r="N212" s="221"/>
      <c r="O212" s="22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row>
    <row r="213" spans="1:39" ht="14.4" hidden="1" thickTop="1" thickBot="1" x14ac:dyDescent="0.3">
      <c r="B213" s="224"/>
      <c r="C213" s="225"/>
      <c r="D213" s="225"/>
      <c r="E213" s="225"/>
      <c r="F213" s="225"/>
      <c r="G213" s="225"/>
      <c r="H213" s="226"/>
      <c r="I213" s="226"/>
      <c r="J213" s="227"/>
      <c r="K213" s="6"/>
      <c r="L213" s="6"/>
      <c r="M213" s="6"/>
      <c r="N213" s="6"/>
      <c r="O213" s="6"/>
    </row>
    <row r="214" spans="1:39" ht="14.4" hidden="1" thickBot="1" x14ac:dyDescent="0.3">
      <c r="B214" s="646" t="s">
        <v>187</v>
      </c>
      <c r="C214" s="647"/>
      <c r="D214" s="647"/>
      <c r="E214" s="647"/>
      <c r="F214" s="647"/>
      <c r="G214" s="647"/>
      <c r="H214" s="648" t="str">
        <f>IF(SUM(I163:I169)+SUM(I188:I209)=0,"",
                SUM(I163:I169)+SUM(I188:I209))</f>
        <v/>
      </c>
      <c r="I214" s="649"/>
      <c r="J214" s="5"/>
      <c r="K214" s="6"/>
      <c r="L214" s="647"/>
      <c r="M214" s="647"/>
      <c r="N214" s="647"/>
      <c r="O214" s="647"/>
    </row>
    <row r="215" spans="1:39" ht="13.8" hidden="1" thickBot="1" x14ac:dyDescent="0.3">
      <c r="B215" s="8"/>
      <c r="C215" s="9"/>
      <c r="D215" s="9"/>
      <c r="E215" s="9"/>
      <c r="F215" s="9"/>
      <c r="G215" s="9"/>
      <c r="H215" s="10"/>
      <c r="I215" s="10"/>
      <c r="J215" s="11"/>
      <c r="L215" s="9"/>
      <c r="M215" s="9"/>
      <c r="N215" s="9"/>
      <c r="O215" s="9"/>
    </row>
    <row r="216" spans="1:39" ht="14.4" hidden="1" thickBot="1" x14ac:dyDescent="0.3">
      <c r="A216" s="6"/>
      <c r="B216" s="13" t="s">
        <v>177</v>
      </c>
      <c r="C216" s="14"/>
      <c r="D216" s="15"/>
      <c r="E216" s="6"/>
      <c r="F216" s="6"/>
      <c r="G216" s="6"/>
      <c r="H216" s="648" t="str">
        <f>IF(SUM(I163:I169)+SUM(I188:I209)=0,"",
               MIN(SUM(I163:I169)+SUM(I188:I209),F70*6350))</f>
        <v/>
      </c>
      <c r="I216" s="649"/>
      <c r="J216" s="5"/>
      <c r="K216" s="6"/>
      <c r="L216" s="371"/>
      <c r="M216" s="14"/>
      <c r="N216" s="15"/>
      <c r="O216" s="6"/>
    </row>
    <row r="217" spans="1:39" ht="13.8" hidden="1" thickBot="1" x14ac:dyDescent="0.3">
      <c r="A217" s="108"/>
      <c r="B217" s="595"/>
      <c r="C217" s="596"/>
      <c r="D217" s="596"/>
      <c r="E217" s="596"/>
      <c r="F217" s="596"/>
      <c r="G217" s="596"/>
      <c r="H217" s="596"/>
      <c r="I217" s="596"/>
      <c r="J217" s="597"/>
      <c r="K217" s="1"/>
      <c r="L217" s="140"/>
      <c r="M217" s="54"/>
      <c r="N217" s="54"/>
      <c r="O217" s="54"/>
      <c r="P217" s="6"/>
    </row>
    <row r="218" spans="1:39" hidden="1" x14ac:dyDescent="0.25">
      <c r="A218" s="228"/>
      <c r="B218" s="37"/>
      <c r="C218" s="38"/>
      <c r="D218" s="39"/>
      <c r="E218" s="40"/>
      <c r="F218" s="40"/>
      <c r="G218" s="40"/>
      <c r="H218" s="40"/>
      <c r="I218" s="40"/>
      <c r="J218" s="41"/>
      <c r="L218" s="9"/>
      <c r="M218" s="9"/>
      <c r="N218" s="9"/>
      <c r="O218" s="9"/>
    </row>
    <row r="219" spans="1:39" s="6" customFormat="1" hidden="1" x14ac:dyDescent="0.25">
      <c r="B219" s="622" t="s">
        <v>191</v>
      </c>
      <c r="C219" s="623"/>
      <c r="D219" s="623"/>
      <c r="E219" s="623"/>
      <c r="F219" s="623"/>
      <c r="G219" s="623"/>
      <c r="H219" s="623"/>
      <c r="I219" s="623"/>
      <c r="J219" s="102"/>
      <c r="K219" s="1"/>
      <c r="L219" s="623"/>
      <c r="M219" s="623"/>
      <c r="N219" s="623"/>
      <c r="O219" s="623"/>
    </row>
    <row r="220" spans="1:39" hidden="1" x14ac:dyDescent="0.25">
      <c r="B220" s="622" t="s">
        <v>192</v>
      </c>
      <c r="C220" s="623"/>
      <c r="D220" s="623"/>
      <c r="E220" s="623"/>
      <c r="F220" s="623"/>
      <c r="G220" s="623"/>
      <c r="H220" s="623"/>
      <c r="I220" s="623"/>
      <c r="J220" s="102"/>
      <c r="K220" s="1"/>
      <c r="L220" s="623"/>
      <c r="M220" s="623"/>
      <c r="N220" s="623"/>
      <c r="O220" s="623"/>
      <c r="Q220" s="6"/>
    </row>
    <row r="221" spans="1:39" hidden="1" x14ac:dyDescent="0.25">
      <c r="B221" s="73"/>
      <c r="C221" s="74"/>
      <c r="D221" s="74"/>
      <c r="E221" s="74"/>
      <c r="F221" s="74"/>
      <c r="G221" s="74"/>
      <c r="H221" s="74"/>
      <c r="I221" s="74"/>
      <c r="J221" s="228"/>
      <c r="L221" s="74"/>
      <c r="M221" s="74"/>
      <c r="N221" s="74"/>
      <c r="O221" s="74"/>
      <c r="Q221" s="6"/>
    </row>
    <row r="222" spans="1:39" hidden="1" x14ac:dyDescent="0.25">
      <c r="B222" s="229" t="s">
        <v>86</v>
      </c>
      <c r="C222" s="230"/>
      <c r="D222" s="97"/>
      <c r="E222" s="9"/>
      <c r="F222" s="651"/>
      <c r="G222" s="651"/>
      <c r="H222" s="97" t="s">
        <v>37</v>
      </c>
      <c r="I222" s="101"/>
      <c r="J222" s="102"/>
      <c r="K222" s="1"/>
      <c r="L222" s="97"/>
      <c r="M222" s="97"/>
      <c r="N222" s="97"/>
      <c r="O222" s="9"/>
      <c r="Q222" s="6"/>
    </row>
    <row r="223" spans="1:39" hidden="1" x14ac:dyDescent="0.25">
      <c r="B223" s="231"/>
      <c r="C223" s="30"/>
      <c r="F223" s="97"/>
      <c r="G223" s="9"/>
      <c r="H223" s="9"/>
      <c r="I223" s="10"/>
      <c r="J223" s="11"/>
      <c r="K223" s="1"/>
      <c r="L223" s="1"/>
      <c r="M223" s="1"/>
      <c r="N223" s="1"/>
      <c r="Q223" s="6"/>
    </row>
    <row r="224" spans="1:39" hidden="1" x14ac:dyDescent="0.25">
      <c r="B224" s="90" t="s">
        <v>88</v>
      </c>
      <c r="C224" s="97"/>
      <c r="D224" s="97"/>
      <c r="E224" s="97"/>
      <c r="F224" s="652"/>
      <c r="G224" s="652"/>
      <c r="H224" s="652"/>
      <c r="I224" s="652"/>
      <c r="J224" s="102"/>
      <c r="K224" s="1"/>
      <c r="L224" s="1"/>
      <c r="M224" s="30"/>
      <c r="O224" s="97"/>
      <c r="Q224" s="6"/>
    </row>
    <row r="225" spans="2:39" hidden="1" x14ac:dyDescent="0.25">
      <c r="B225" s="231"/>
      <c r="C225" s="30"/>
      <c r="F225" s="97"/>
      <c r="G225" s="9"/>
      <c r="H225" s="9"/>
      <c r="I225" s="10"/>
      <c r="J225" s="11"/>
      <c r="K225" s="1"/>
      <c r="L225" s="1"/>
      <c r="M225" s="1"/>
      <c r="N225" s="1"/>
      <c r="Q225" s="6"/>
    </row>
    <row r="226" spans="2:39" hidden="1" x14ac:dyDescent="0.25">
      <c r="B226" s="99" t="s">
        <v>89</v>
      </c>
      <c r="C226" s="54"/>
      <c r="D226" s="54"/>
      <c r="E226" s="54"/>
      <c r="F226" s="652"/>
      <c r="G226" s="652"/>
      <c r="H226" s="652"/>
      <c r="I226" s="652"/>
      <c r="J226" s="232"/>
      <c r="K226" s="99"/>
      <c r="L226" s="1"/>
      <c r="M226" s="54"/>
      <c r="N226" s="54"/>
      <c r="O226" s="54"/>
    </row>
    <row r="227" spans="2:39" hidden="1" x14ac:dyDescent="0.25">
      <c r="B227" s="231"/>
      <c r="C227" s="30"/>
      <c r="F227" s="97"/>
      <c r="G227" s="9"/>
      <c r="H227" s="9"/>
      <c r="I227" s="10"/>
      <c r="J227" s="11"/>
      <c r="K227" s="1"/>
      <c r="L227" s="1"/>
      <c r="M227" s="1"/>
      <c r="N227" s="1"/>
    </row>
    <row r="228" spans="2:39" hidden="1" x14ac:dyDescent="0.25">
      <c r="B228" s="90" t="s">
        <v>90</v>
      </c>
      <c r="C228" s="97"/>
      <c r="D228" s="97"/>
      <c r="E228" s="9"/>
      <c r="F228" s="417"/>
      <c r="G228" s="234" t="str">
        <f>IF(F228&lt;0,"    neu eingebn",IF(F228&gt;15,"   Maßnahme nicht ff.!",""))</f>
        <v/>
      </c>
      <c r="H228" s="100"/>
      <c r="I228" s="135"/>
      <c r="J228" s="235"/>
      <c r="K228" s="99"/>
      <c r="L228" s="97"/>
      <c r="M228" s="97"/>
      <c r="N228" s="97"/>
      <c r="O228" s="9"/>
    </row>
    <row r="229" spans="2:39" ht="13.8" hidden="1" thickBot="1" x14ac:dyDescent="0.3">
      <c r="B229" s="236"/>
      <c r="C229" s="237"/>
      <c r="D229" s="237"/>
      <c r="E229" s="237"/>
      <c r="F229" s="237"/>
      <c r="G229" s="237"/>
      <c r="H229" s="237"/>
      <c r="I229" s="237"/>
      <c r="J229" s="238"/>
      <c r="L229" s="74"/>
      <c r="M229" s="74"/>
      <c r="N229" s="74"/>
      <c r="O229" s="74"/>
    </row>
    <row r="230" spans="2:39" hidden="1" x14ac:dyDescent="0.25">
      <c r="B230" s="73"/>
      <c r="C230" s="74"/>
      <c r="D230" s="74"/>
      <c r="E230" s="74"/>
      <c r="F230" s="74"/>
      <c r="G230" s="74"/>
      <c r="H230" s="74"/>
      <c r="I230" s="74"/>
      <c r="J230" s="228"/>
      <c r="L230" s="74"/>
      <c r="M230" s="74"/>
      <c r="N230" s="74"/>
      <c r="O230" s="74"/>
    </row>
    <row r="231" spans="2:39" hidden="1" x14ac:dyDescent="0.25">
      <c r="B231" s="104" t="s">
        <v>92</v>
      </c>
      <c r="C231" s="239"/>
      <c r="D231" s="239"/>
      <c r="E231" s="239"/>
      <c r="F231" s="239"/>
      <c r="G231" s="239"/>
      <c r="H231" s="239"/>
      <c r="I231" s="10"/>
      <c r="J231" s="11"/>
      <c r="K231" s="1"/>
      <c r="L231" s="141"/>
      <c r="M231" s="239"/>
      <c r="N231" s="239"/>
      <c r="O231" s="239"/>
    </row>
    <row r="232" spans="2:39" hidden="1" x14ac:dyDescent="0.25">
      <c r="B232" s="231"/>
      <c r="C232" s="74"/>
      <c r="D232" s="74"/>
      <c r="E232" s="74"/>
      <c r="F232" s="74"/>
      <c r="G232" s="74"/>
      <c r="H232" s="74"/>
      <c r="I232" s="10"/>
      <c r="J232" s="11"/>
      <c r="K232" s="1"/>
      <c r="L232" s="30"/>
      <c r="M232" s="74"/>
      <c r="N232" s="74"/>
      <c r="O232" s="74"/>
    </row>
    <row r="233" spans="2:39" hidden="1" x14ac:dyDescent="0.25">
      <c r="B233" s="90" t="s">
        <v>95</v>
      </c>
      <c r="C233" s="141"/>
      <c r="D233" s="97"/>
      <c r="E233" s="97"/>
      <c r="F233" s="96"/>
      <c r="G233" s="656"/>
      <c r="H233" s="656"/>
      <c r="I233" s="100" t="s">
        <v>51</v>
      </c>
      <c r="J233" s="102"/>
      <c r="K233" s="1"/>
      <c r="L233" s="97"/>
      <c r="M233" s="141"/>
      <c r="N233" s="97"/>
      <c r="O233" s="97"/>
    </row>
    <row r="234" spans="2:39" hidden="1" x14ac:dyDescent="0.25">
      <c r="B234" s="90"/>
      <c r="C234" s="97"/>
      <c r="D234" s="97"/>
      <c r="E234" s="97"/>
      <c r="F234" s="103"/>
      <c r="G234" s="103"/>
      <c r="H234" s="103"/>
      <c r="I234" s="103"/>
      <c r="J234" s="102"/>
      <c r="K234" s="1"/>
      <c r="L234" s="97"/>
      <c r="M234" s="97"/>
      <c r="N234" s="97"/>
      <c r="O234" s="97"/>
    </row>
    <row r="235" spans="2:39" hidden="1" x14ac:dyDescent="0.25">
      <c r="B235" s="104" t="s">
        <v>93</v>
      </c>
      <c r="C235" s="239"/>
      <c r="D235" s="239"/>
      <c r="E235" s="239"/>
      <c r="F235" s="239"/>
      <c r="G235" s="239"/>
      <c r="H235" s="239"/>
      <c r="I235" s="10"/>
      <c r="J235" s="11"/>
      <c r="K235" s="1"/>
      <c r="L235" s="141"/>
      <c r="M235" s="239"/>
      <c r="N235" s="239"/>
      <c r="O235" s="239"/>
    </row>
    <row r="236" spans="2:39" hidden="1" x14ac:dyDescent="0.25">
      <c r="B236" s="231"/>
      <c r="C236" s="74"/>
      <c r="D236" s="74"/>
      <c r="E236" s="74"/>
      <c r="F236" s="74"/>
      <c r="G236" s="74"/>
      <c r="H236" s="74"/>
      <c r="I236" s="10"/>
      <c r="J236" s="11"/>
      <c r="K236" s="1"/>
      <c r="L236" s="30"/>
      <c r="M236" s="74"/>
      <c r="N236" s="74"/>
      <c r="O236" s="74"/>
      <c r="R236" s="267"/>
      <c r="S236" s="267"/>
      <c r="T236" s="267"/>
      <c r="U236" s="267"/>
      <c r="V236" s="267"/>
      <c r="W236" s="267"/>
      <c r="X236" s="267"/>
      <c r="Y236" s="267"/>
      <c r="Z236" s="267"/>
      <c r="AA236" s="267"/>
      <c r="AB236" s="267"/>
      <c r="AC236" s="267"/>
      <c r="AD236" s="267"/>
      <c r="AE236" s="267"/>
      <c r="AF236" s="267"/>
      <c r="AG236" s="267"/>
      <c r="AH236" s="267"/>
      <c r="AI236" s="267"/>
      <c r="AJ236" s="267"/>
      <c r="AK236" s="267"/>
      <c r="AL236" s="267"/>
      <c r="AM236" s="267"/>
    </row>
    <row r="237" spans="2:39" hidden="1" x14ac:dyDescent="0.25">
      <c r="B237" s="90" t="s">
        <v>95</v>
      </c>
      <c r="C237" s="141"/>
      <c r="D237" s="97"/>
      <c r="E237" s="97"/>
      <c r="F237" s="96"/>
      <c r="G237" s="656"/>
      <c r="H237" s="656"/>
      <c r="I237" s="100" t="s">
        <v>51</v>
      </c>
      <c r="J237" s="102"/>
      <c r="K237" s="1"/>
      <c r="L237" s="97"/>
      <c r="M237" s="141"/>
      <c r="N237" s="97"/>
      <c r="O237" s="97"/>
      <c r="R237" s="267"/>
      <c r="S237" s="267"/>
      <c r="T237" s="267"/>
      <c r="U237" s="267"/>
      <c r="V237" s="267"/>
      <c r="W237" s="267"/>
      <c r="X237" s="267"/>
      <c r="Y237" s="267"/>
      <c r="Z237" s="267"/>
      <c r="AA237" s="267"/>
      <c r="AB237" s="267"/>
      <c r="AC237" s="267"/>
      <c r="AD237" s="267"/>
      <c r="AE237" s="267"/>
      <c r="AF237" s="267"/>
      <c r="AG237" s="267"/>
      <c r="AH237" s="267"/>
      <c r="AI237" s="267"/>
      <c r="AJ237" s="267"/>
      <c r="AK237" s="267"/>
      <c r="AL237" s="267"/>
      <c r="AM237" s="267"/>
    </row>
    <row r="238" spans="2:39" ht="13.8" hidden="1" thickBot="1" x14ac:dyDescent="0.3">
      <c r="B238" s="236"/>
      <c r="C238" s="237"/>
      <c r="D238" s="237"/>
      <c r="E238" s="237"/>
      <c r="F238" s="237"/>
      <c r="G238" s="237"/>
      <c r="H238" s="237"/>
      <c r="I238" s="237"/>
      <c r="J238" s="238"/>
      <c r="L238" s="74"/>
      <c r="M238" s="74"/>
      <c r="N238" s="74"/>
      <c r="O238" s="74"/>
      <c r="R238" s="267"/>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row>
    <row r="239" spans="2:39" s="9" customFormat="1" hidden="1" x14ac:dyDescent="0.25">
      <c r="B239" s="42"/>
      <c r="C239" s="38"/>
      <c r="D239" s="40"/>
      <c r="E239" s="40"/>
      <c r="F239" s="40"/>
      <c r="G239" s="40"/>
      <c r="H239" s="40"/>
      <c r="I239" s="40"/>
      <c r="J239" s="41"/>
      <c r="M239" s="97"/>
      <c r="N239" s="204"/>
      <c r="O239" s="204"/>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row>
    <row r="240" spans="2:39" hidden="1" x14ac:dyDescent="0.25">
      <c r="B240" s="99" t="s">
        <v>91</v>
      </c>
      <c r="C240" s="54"/>
      <c r="D240" s="54"/>
      <c r="E240" s="54"/>
      <c r="F240" s="416"/>
      <c r="G240" s="97" t="s">
        <v>51</v>
      </c>
      <c r="H240" s="97"/>
      <c r="I240" s="97"/>
      <c r="J240" s="232"/>
      <c r="K240" s="99"/>
      <c r="L240" s="1"/>
      <c r="M240" s="54"/>
      <c r="N240" s="54"/>
      <c r="O240" s="54"/>
      <c r="P240" s="389"/>
      <c r="Q240" s="389"/>
    </row>
    <row r="241" spans="1:39" hidden="1" x14ac:dyDescent="0.25">
      <c r="B241" s="99"/>
      <c r="C241" s="54"/>
      <c r="D241" s="54"/>
      <c r="E241" s="54"/>
      <c r="F241" s="1"/>
      <c r="G241" s="1"/>
      <c r="H241" s="100"/>
      <c r="I241" s="240"/>
      <c r="J241" s="102"/>
      <c r="K241" s="1"/>
      <c r="L241" s="1"/>
      <c r="M241" s="54"/>
      <c r="N241" s="54"/>
      <c r="O241" s="54"/>
    </row>
    <row r="242" spans="1:39" hidden="1" x14ac:dyDescent="0.25">
      <c r="B242" s="137" t="s">
        <v>94</v>
      </c>
      <c r="C242" s="14"/>
      <c r="D242" s="14"/>
      <c r="E242" s="117"/>
      <c r="F242" s="49"/>
      <c r="G242" s="50"/>
      <c r="H242" s="49"/>
      <c r="I242" s="10"/>
      <c r="J242" s="102"/>
      <c r="K242" s="1"/>
      <c r="L242" s="14"/>
      <c r="M242" s="14"/>
      <c r="N242" s="14"/>
      <c r="O242" s="117"/>
    </row>
    <row r="243" spans="1:39" hidden="1" x14ac:dyDescent="0.25">
      <c r="B243" s="90"/>
      <c r="C243" s="97"/>
      <c r="D243" s="92"/>
      <c r="E243" s="92"/>
      <c r="F243" s="58"/>
      <c r="G243" s="9"/>
      <c r="H243" s="58"/>
      <c r="I243" s="10"/>
      <c r="J243" s="102"/>
      <c r="K243" s="1"/>
      <c r="L243" s="97"/>
      <c r="M243" s="97"/>
      <c r="N243" s="92"/>
      <c r="O243" s="92"/>
    </row>
    <row r="244" spans="1:39" hidden="1" x14ac:dyDescent="0.25">
      <c r="B244" s="99" t="s">
        <v>194</v>
      </c>
      <c r="C244" s="1"/>
      <c r="D244" s="1"/>
      <c r="E244" s="102"/>
      <c r="F244" s="55"/>
      <c r="G244" s="140" t="s">
        <v>3</v>
      </c>
      <c r="H244" s="55"/>
      <c r="I244" s="140" t="s">
        <v>2</v>
      </c>
      <c r="J244" s="102"/>
      <c r="K244" s="1"/>
      <c r="L244" s="1"/>
      <c r="M244" s="1"/>
      <c r="N244" s="1"/>
      <c r="O244" s="1"/>
    </row>
    <row r="245" spans="1:39" hidden="1" x14ac:dyDescent="0.25">
      <c r="B245" s="90"/>
      <c r="C245" s="97"/>
      <c r="D245" s="92"/>
      <c r="E245" s="92"/>
      <c r="F245" s="92"/>
      <c r="G245" s="92"/>
      <c r="H245" s="92"/>
      <c r="I245" s="92"/>
      <c r="J245" s="102"/>
      <c r="K245" s="1"/>
      <c r="L245" s="97"/>
      <c r="M245" s="97"/>
      <c r="N245" s="92"/>
      <c r="O245" s="92"/>
    </row>
    <row r="246" spans="1:39" hidden="1" x14ac:dyDescent="0.25">
      <c r="B246" s="99" t="s">
        <v>193</v>
      </c>
      <c r="C246" s="1"/>
      <c r="D246" s="1"/>
      <c r="E246" s="241"/>
      <c r="F246" s="55"/>
      <c r="G246" s="140" t="s">
        <v>3</v>
      </c>
      <c r="H246" s="55"/>
      <c r="I246" s="140" t="s">
        <v>2</v>
      </c>
      <c r="J246" s="102"/>
      <c r="K246" s="1"/>
      <c r="L246" s="1"/>
      <c r="M246" s="1"/>
      <c r="N246" s="1"/>
      <c r="O246" s="118"/>
    </row>
    <row r="247" spans="1:39" hidden="1" x14ac:dyDescent="0.25">
      <c r="B247" s="99"/>
      <c r="C247" s="54"/>
      <c r="D247" s="54"/>
      <c r="E247" s="92"/>
      <c r="F247" s="92"/>
      <c r="G247" s="92"/>
      <c r="H247" s="92"/>
      <c r="I247" s="92"/>
      <c r="J247" s="102"/>
      <c r="K247" s="1"/>
      <c r="L247" s="1"/>
      <c r="M247" s="54"/>
      <c r="N247" s="54"/>
      <c r="O247" s="92"/>
    </row>
    <row r="248" spans="1:39" hidden="1" x14ac:dyDescent="0.25">
      <c r="B248" s="657" t="str">
        <f>IF(F244&lt;&gt;"X","",IF(F246="x","    Achtung: bitte nicht beide Maßnahmen ankreuzen!"))</f>
        <v/>
      </c>
      <c r="C248" s="539"/>
      <c r="D248" s="539"/>
      <c r="E248" s="539"/>
      <c r="F248" s="539"/>
      <c r="G248" s="92"/>
      <c r="H248" s="92"/>
      <c r="I248" s="92"/>
      <c r="J248" s="102"/>
      <c r="K248" s="1"/>
      <c r="L248" s="1"/>
      <c r="M248" s="54"/>
      <c r="N248" s="54"/>
      <c r="O248" s="92"/>
    </row>
    <row r="249" spans="1:39" hidden="1" x14ac:dyDescent="0.25">
      <c r="B249" s="99"/>
      <c r="C249" s="54"/>
      <c r="D249" s="54"/>
      <c r="E249" s="92"/>
      <c r="F249" s="92"/>
      <c r="G249" s="92"/>
      <c r="H249" s="92"/>
      <c r="I249" s="92"/>
      <c r="J249" s="102"/>
      <c r="K249" s="1"/>
      <c r="L249" s="1"/>
      <c r="M249" s="54"/>
      <c r="N249" s="54"/>
      <c r="O249" s="92"/>
    </row>
    <row r="250" spans="1:39" hidden="1" x14ac:dyDescent="0.25">
      <c r="B250" s="526" t="s">
        <v>85</v>
      </c>
      <c r="C250" s="653"/>
      <c r="D250" s="653"/>
      <c r="E250" s="653"/>
      <c r="F250" s="653"/>
      <c r="G250" s="653"/>
      <c r="H250" s="654">
        <f>IF(F244="",0,F222*440)</f>
        <v>0</v>
      </c>
      <c r="I250" s="655"/>
      <c r="J250" s="102"/>
      <c r="K250" s="1"/>
      <c r="L250" s="583"/>
      <c r="M250" s="653"/>
      <c r="N250" s="653"/>
      <c r="O250" s="653"/>
    </row>
    <row r="251" spans="1:39" hidden="1" x14ac:dyDescent="0.25">
      <c r="B251" s="8"/>
      <c r="C251" s="54"/>
      <c r="D251" s="54"/>
      <c r="E251" s="54"/>
      <c r="F251" s="1"/>
      <c r="G251" s="1"/>
      <c r="H251" s="100"/>
      <c r="I251" s="240"/>
      <c r="J251" s="102"/>
      <c r="K251" s="1"/>
      <c r="L251" s="9"/>
      <c r="M251" s="54"/>
      <c r="N251" s="54"/>
      <c r="O251" s="54"/>
    </row>
    <row r="252" spans="1:39" hidden="1" x14ac:dyDescent="0.25">
      <c r="B252" s="526" t="str">
        <f>IF(F244="","","  (bei Pflege mit dem Spacer)")</f>
        <v/>
      </c>
      <c r="C252" s="653"/>
      <c r="D252" s="653"/>
      <c r="E252" s="653"/>
      <c r="F252" s="653"/>
      <c r="G252" s="653"/>
      <c r="H252" s="654">
        <f>IF(F246="",0,F222*320)</f>
        <v>0</v>
      </c>
      <c r="I252" s="655"/>
      <c r="J252" s="102"/>
      <c r="K252" s="1"/>
      <c r="L252" s="583"/>
      <c r="M252" s="653"/>
      <c r="N252" s="653"/>
      <c r="O252" s="653"/>
    </row>
    <row r="253" spans="1:39" hidden="1" x14ac:dyDescent="0.25">
      <c r="B253" s="8"/>
      <c r="C253" s="54"/>
      <c r="D253" s="54"/>
      <c r="E253" s="54"/>
      <c r="F253" s="1"/>
      <c r="G253" s="1"/>
      <c r="J253" s="102"/>
      <c r="K253" s="1"/>
      <c r="L253" s="9"/>
      <c r="M253" s="54"/>
      <c r="N253" s="54"/>
      <c r="O253" s="54"/>
      <c r="AL253" s="9"/>
      <c r="AM253" s="9"/>
    </row>
    <row r="254" spans="1:39" hidden="1" x14ac:dyDescent="0.25">
      <c r="B254" s="526" t="str">
        <f>IF(F246="","","  (bei konventioneller Pflege)")</f>
        <v/>
      </c>
      <c r="C254" s="653"/>
      <c r="D254" s="653"/>
      <c r="E254" s="653"/>
      <c r="F254" s="653"/>
      <c r="G254" s="653"/>
      <c r="J254" s="102"/>
      <c r="K254" s="1"/>
      <c r="L254" s="583"/>
      <c r="M254" s="653"/>
      <c r="N254" s="653"/>
      <c r="O254" s="653"/>
      <c r="P254" s="30"/>
      <c r="Q254" s="30"/>
      <c r="AL254" s="9"/>
      <c r="AM254" s="9"/>
    </row>
    <row r="255" spans="1:39" hidden="1" x14ac:dyDescent="0.25">
      <c r="B255" s="8"/>
      <c r="C255" s="54"/>
      <c r="D255" s="54"/>
      <c r="E255" s="54"/>
      <c r="F255" s="1"/>
      <c r="G255" s="1"/>
      <c r="H255" s="100"/>
      <c r="I255" s="240"/>
      <c r="J255" s="102"/>
      <c r="K255" s="1"/>
      <c r="L255" s="9"/>
      <c r="M255" s="54"/>
      <c r="N255" s="54"/>
      <c r="O255" s="54"/>
      <c r="P255" s="389"/>
      <c r="R255" s="7"/>
    </row>
    <row r="256" spans="1:39" hidden="1" x14ac:dyDescent="0.25">
      <c r="A256" s="391"/>
      <c r="B256" s="662" t="str">
        <f>IF(IF(H250="",0,H250)+IF(H252="",0,H252)=0,"",
IF(IF(H250="",0,H250)+IF(H252="",0,H252)&lt;500,"   bitte prüfen: Bagatellgrenze im Gesamtantrag überschritten?",""))</f>
        <v/>
      </c>
      <c r="C256" s="663"/>
      <c r="D256" s="663"/>
      <c r="E256" s="663"/>
      <c r="F256" s="663"/>
      <c r="G256" s="663"/>
      <c r="H256" s="663"/>
      <c r="I256" s="663"/>
      <c r="J256" s="102"/>
      <c r="K256" s="1"/>
      <c r="L256" s="9"/>
      <c r="M256" s="54"/>
      <c r="N256" s="54"/>
      <c r="O256" s="54"/>
      <c r="P256" s="389"/>
      <c r="R256" s="7"/>
    </row>
    <row r="257" spans="1:39" s="9" customFormat="1" ht="13.8" hidden="1" thickBot="1" x14ac:dyDescent="0.3">
      <c r="B257" s="8"/>
      <c r="C257" s="97"/>
      <c r="D257" s="204"/>
      <c r="E257" s="204"/>
      <c r="F257" s="204"/>
      <c r="G257" s="204"/>
      <c r="H257" s="204"/>
      <c r="I257" s="204"/>
      <c r="J257" s="11"/>
      <c r="M257" s="97"/>
      <c r="N257" s="204"/>
      <c r="O257" s="204"/>
      <c r="P257" s="12"/>
      <c r="Q257" s="12"/>
      <c r="R257" s="7"/>
      <c r="S257" s="12"/>
      <c r="T257" s="12"/>
      <c r="U257" s="12"/>
      <c r="V257" s="12"/>
      <c r="W257" s="12"/>
      <c r="X257" s="12"/>
      <c r="Y257" s="12"/>
      <c r="Z257" s="12"/>
      <c r="AA257" s="12"/>
      <c r="AB257" s="12"/>
      <c r="AC257" s="12"/>
      <c r="AD257" s="12"/>
      <c r="AE257" s="12"/>
      <c r="AF257" s="12"/>
      <c r="AG257" s="12"/>
      <c r="AH257" s="12"/>
      <c r="AI257" s="12"/>
      <c r="AJ257" s="12"/>
      <c r="AK257" s="12"/>
      <c r="AL257" s="12"/>
      <c r="AM257" s="12"/>
    </row>
    <row r="258" spans="1:39" s="9" customFormat="1" ht="7.8" customHeight="1" x14ac:dyDescent="0.25">
      <c r="B258" s="42"/>
      <c r="C258" s="38"/>
      <c r="D258" s="40"/>
      <c r="E258" s="40"/>
      <c r="F258" s="40"/>
      <c r="G258" s="40"/>
      <c r="H258" s="40"/>
      <c r="I258" s="40"/>
      <c r="J258" s="41"/>
      <c r="M258" s="97"/>
      <c r="N258" s="204"/>
      <c r="O258" s="204"/>
      <c r="P258" s="12"/>
      <c r="Q258" s="12"/>
      <c r="R258" s="7"/>
      <c r="S258" s="12"/>
      <c r="T258" s="12"/>
      <c r="U258" s="12"/>
      <c r="V258" s="12"/>
      <c r="W258" s="12"/>
      <c r="X258" s="12"/>
      <c r="Y258" s="12"/>
      <c r="Z258" s="12"/>
      <c r="AA258" s="12"/>
      <c r="AB258" s="12"/>
      <c r="AC258" s="12"/>
      <c r="AD258" s="12"/>
      <c r="AE258" s="12"/>
      <c r="AF258" s="12"/>
      <c r="AG258" s="12"/>
      <c r="AH258" s="12"/>
      <c r="AI258" s="12"/>
      <c r="AJ258" s="12"/>
      <c r="AK258" s="12"/>
      <c r="AL258" s="12"/>
      <c r="AM258" s="12"/>
    </row>
    <row r="259" spans="1:39" x14ac:dyDescent="0.25">
      <c r="B259" s="611" t="s">
        <v>197</v>
      </c>
      <c r="C259" s="665"/>
      <c r="D259" s="665"/>
      <c r="E259" s="665"/>
      <c r="F259" s="665"/>
      <c r="G259" s="140"/>
      <c r="H259" s="140"/>
      <c r="I259" s="140"/>
      <c r="J259" s="11"/>
      <c r="K259" s="9"/>
      <c r="L259" s="140"/>
      <c r="M259" s="140"/>
      <c r="N259" s="140"/>
      <c r="O259" s="140"/>
      <c r="R259" s="7"/>
    </row>
    <row r="260" spans="1:39" ht="8.25" customHeight="1" x14ac:dyDescent="0.25">
      <c r="B260" s="112"/>
      <c r="C260" s="9"/>
      <c r="D260" s="1"/>
      <c r="E260" s="118"/>
      <c r="F260" s="118"/>
      <c r="G260" s="117"/>
      <c r="H260" s="12"/>
      <c r="I260" s="3"/>
      <c r="J260" s="102"/>
      <c r="K260" s="1"/>
      <c r="L260" s="118"/>
      <c r="M260" s="524"/>
      <c r="N260" s="524"/>
      <c r="O260" s="524"/>
      <c r="P260" s="447"/>
    </row>
    <row r="261" spans="1:39" s="6" customFormat="1" x14ac:dyDescent="0.25">
      <c r="B261" s="108" t="s">
        <v>198</v>
      </c>
      <c r="C261" s="139"/>
      <c r="D261" s="204"/>
      <c r="E261" s="664"/>
      <c r="F261" s="664"/>
      <c r="G261" s="204" t="s">
        <v>199</v>
      </c>
      <c r="H261" s="660" t="str">
        <f>IF(E261="","",IF(ISBLANK(E261),0,MIN(1400*E265,3.5*E261+0.19*E263)))</f>
        <v/>
      </c>
      <c r="I261" s="661"/>
      <c r="J261" s="11"/>
      <c r="K261" s="9"/>
      <c r="L261" s="140"/>
      <c r="M261" s="139"/>
      <c r="N261" s="204"/>
      <c r="O261" s="436"/>
      <c r="R261" s="7"/>
    </row>
    <row r="262" spans="1:39" ht="8.25" customHeight="1" x14ac:dyDescent="0.25">
      <c r="B262" s="112"/>
      <c r="C262" s="9"/>
      <c r="D262" s="1"/>
      <c r="E262" s="118"/>
      <c r="F262" s="118"/>
      <c r="G262" s="117"/>
      <c r="H262" s="12"/>
      <c r="I262" s="3"/>
      <c r="J262" s="102"/>
      <c r="K262" s="1"/>
      <c r="L262" s="118"/>
      <c r="M262" s="524"/>
      <c r="N262" s="524"/>
      <c r="O262" s="524"/>
      <c r="P262" s="447"/>
    </row>
    <row r="263" spans="1:39" s="6" customFormat="1" x14ac:dyDescent="0.25">
      <c r="B263" s="108" t="s">
        <v>200</v>
      </c>
      <c r="C263" s="139"/>
      <c r="D263" s="204"/>
      <c r="E263" s="664"/>
      <c r="F263" s="664"/>
      <c r="G263" s="204" t="s">
        <v>199</v>
      </c>
      <c r="H263" s="244"/>
      <c r="I263" s="244"/>
      <c r="J263" s="11"/>
      <c r="K263" s="9"/>
      <c r="L263" s="140"/>
      <c r="M263" s="139"/>
      <c r="N263" s="204"/>
      <c r="O263" s="436"/>
      <c r="R263" s="7"/>
    </row>
    <row r="264" spans="1:39" ht="8.25" customHeight="1" x14ac:dyDescent="0.25">
      <c r="B264" s="112"/>
      <c r="C264" s="9"/>
      <c r="D264" s="1"/>
      <c r="E264" s="118"/>
      <c r="F264" s="118"/>
      <c r="G264" s="117"/>
      <c r="H264" s="12"/>
      <c r="I264" s="3"/>
      <c r="J264" s="102"/>
      <c r="K264" s="1"/>
      <c r="L264" s="118"/>
      <c r="M264" s="524"/>
      <c r="N264" s="524"/>
      <c r="O264" s="524"/>
      <c r="P264" s="447"/>
    </row>
    <row r="265" spans="1:39" s="6" customFormat="1" x14ac:dyDescent="0.25">
      <c r="B265" s="8" t="s">
        <v>201</v>
      </c>
      <c r="C265" s="204"/>
      <c r="D265" s="204"/>
      <c r="E265" s="658"/>
      <c r="F265" s="658"/>
      <c r="G265" s="204" t="s">
        <v>37</v>
      </c>
      <c r="H265" s="244"/>
      <c r="I265" s="244"/>
      <c r="J265" s="11"/>
      <c r="K265" s="9"/>
      <c r="L265" s="9"/>
      <c r="M265" s="204"/>
      <c r="N265" s="204"/>
      <c r="O265" s="435"/>
      <c r="AL265" s="9"/>
      <c r="AM265" s="9"/>
    </row>
    <row r="266" spans="1:39" ht="8.25" customHeight="1" x14ac:dyDescent="0.25">
      <c r="B266" s="112"/>
      <c r="C266" s="9"/>
      <c r="D266" s="1"/>
      <c r="E266" s="118"/>
      <c r="F266" s="118"/>
      <c r="G266" s="117"/>
      <c r="H266" s="12"/>
      <c r="I266" s="3"/>
      <c r="J266" s="102"/>
      <c r="K266" s="1"/>
      <c r="L266" s="118"/>
      <c r="M266" s="524"/>
      <c r="N266" s="524"/>
      <c r="O266" s="524"/>
      <c r="P266" s="447"/>
    </row>
    <row r="267" spans="1:39" s="6" customFormat="1" ht="13.8" customHeight="1" x14ac:dyDescent="0.25">
      <c r="B267" s="8" t="s">
        <v>202</v>
      </c>
      <c r="C267" s="204"/>
      <c r="D267" s="204"/>
      <c r="E267" s="658"/>
      <c r="F267" s="658"/>
      <c r="G267" s="658"/>
      <c r="H267" s="658"/>
      <c r="I267" s="658"/>
      <c r="J267" s="11"/>
      <c r="K267" s="9"/>
      <c r="L267" s="9"/>
      <c r="M267" s="204"/>
      <c r="N267" s="204"/>
      <c r="O267" s="435"/>
      <c r="P267" s="210"/>
      <c r="Q267" s="210"/>
      <c r="AL267" s="9"/>
      <c r="AM267" s="9"/>
    </row>
    <row r="268" spans="1:39" ht="7.8" customHeight="1" thickBot="1" x14ac:dyDescent="0.3">
      <c r="A268" s="108"/>
      <c r="B268" s="595"/>
      <c r="C268" s="596"/>
      <c r="D268" s="596"/>
      <c r="E268" s="596"/>
      <c r="F268" s="596"/>
      <c r="G268" s="596"/>
      <c r="H268" s="596"/>
      <c r="I268" s="596"/>
      <c r="J268" s="597"/>
      <c r="K268" s="1"/>
      <c r="L268" s="140"/>
      <c r="M268" s="525"/>
      <c r="N268" s="525"/>
      <c r="O268" s="525"/>
    </row>
    <row r="269" spans="1:39" s="9" customFormat="1" ht="6.6" customHeight="1" x14ac:dyDescent="0.25">
      <c r="B269" s="42"/>
      <c r="C269" s="38"/>
      <c r="D269" s="40"/>
      <c r="E269" s="40"/>
      <c r="F269" s="40"/>
      <c r="G269" s="40"/>
      <c r="H269" s="40"/>
      <c r="I269" s="40"/>
      <c r="J269" s="41"/>
      <c r="M269" s="97"/>
      <c r="N269" s="204"/>
      <c r="O269" s="204"/>
      <c r="P269" s="61"/>
      <c r="Q269" s="61"/>
      <c r="R269" s="392"/>
      <c r="S269" s="61"/>
      <c r="T269" s="61"/>
      <c r="U269" s="61"/>
      <c r="V269" s="61"/>
      <c r="W269" s="61"/>
      <c r="X269" s="61"/>
      <c r="Y269" s="61"/>
      <c r="Z269" s="61"/>
      <c r="AA269" s="61"/>
      <c r="AB269" s="61"/>
      <c r="AC269" s="61"/>
      <c r="AD269" s="61"/>
      <c r="AE269" s="61"/>
      <c r="AF269" s="61"/>
      <c r="AG269" s="61"/>
      <c r="AH269" s="61"/>
      <c r="AI269" s="61"/>
      <c r="AJ269" s="61"/>
      <c r="AK269" s="61"/>
      <c r="AL269" s="61"/>
      <c r="AM269" s="61"/>
    </row>
    <row r="270" spans="1:39" x14ac:dyDescent="0.25">
      <c r="B270" s="611" t="s">
        <v>203</v>
      </c>
      <c r="C270" s="665"/>
      <c r="D270" s="665"/>
      <c r="E270" s="665"/>
      <c r="F270" s="665"/>
      <c r="G270" s="140"/>
      <c r="H270" s="140"/>
      <c r="I270" s="140"/>
      <c r="J270" s="11"/>
      <c r="K270" s="9"/>
      <c r="L270" s="140"/>
      <c r="M270" s="140"/>
      <c r="N270" s="140"/>
      <c r="O270" s="140"/>
      <c r="P270" s="61"/>
      <c r="Q270" s="61"/>
      <c r="R270" s="392"/>
      <c r="S270" s="61"/>
      <c r="T270" s="61"/>
      <c r="U270" s="61"/>
      <c r="V270" s="61"/>
      <c r="W270" s="61"/>
      <c r="X270" s="61"/>
      <c r="Y270" s="61"/>
      <c r="Z270" s="61"/>
      <c r="AA270" s="61"/>
      <c r="AB270" s="61"/>
      <c r="AC270" s="61"/>
      <c r="AD270" s="61"/>
      <c r="AE270" s="61"/>
      <c r="AF270" s="61"/>
      <c r="AG270" s="61"/>
      <c r="AH270" s="61"/>
      <c r="AI270" s="61"/>
      <c r="AJ270" s="61"/>
      <c r="AK270" s="61"/>
      <c r="AL270" s="61"/>
      <c r="AM270" s="61"/>
    </row>
    <row r="271" spans="1:39" ht="6.6" customHeight="1" x14ac:dyDescent="0.25">
      <c r="B271" s="8"/>
      <c r="C271" s="242"/>
      <c r="D271" s="204"/>
      <c r="E271" s="243"/>
      <c r="F271" s="243"/>
      <c r="G271" s="204"/>
      <c r="H271" s="204"/>
      <c r="I271" s="204"/>
      <c r="J271" s="11"/>
      <c r="K271" s="9"/>
      <c r="L271" s="9"/>
      <c r="M271" s="242"/>
      <c r="N271" s="204"/>
      <c r="O271" s="243"/>
      <c r="R271" s="7"/>
    </row>
    <row r="272" spans="1:39" s="61" customFormat="1" ht="13.8" x14ac:dyDescent="0.25">
      <c r="B272" s="108" t="s">
        <v>204</v>
      </c>
      <c r="C272" s="139"/>
      <c r="D272" s="250"/>
      <c r="E272" s="659"/>
      <c r="F272" s="659"/>
      <c r="G272" s="204" t="s">
        <v>205</v>
      </c>
      <c r="H272" s="660" t="str">
        <f>IF(E272="","",IF(ISBLANK(E272),0,(MIN(1400*E274,10*E272))))</f>
        <v/>
      </c>
      <c r="I272" s="661"/>
      <c r="J272" s="65"/>
      <c r="K272" s="62"/>
      <c r="L272" s="140"/>
      <c r="M272" s="139"/>
      <c r="N272" s="250"/>
      <c r="O272" s="436"/>
      <c r="P272" s="86"/>
      <c r="Q272" s="12"/>
      <c r="R272" s="7"/>
      <c r="S272" s="12"/>
      <c r="T272" s="12"/>
      <c r="U272" s="12"/>
      <c r="V272" s="12"/>
      <c r="W272" s="12"/>
      <c r="X272" s="12"/>
      <c r="Y272" s="12"/>
      <c r="Z272" s="12"/>
      <c r="AA272" s="12"/>
      <c r="AB272" s="12"/>
      <c r="AC272" s="12"/>
      <c r="AD272" s="12"/>
      <c r="AE272" s="12"/>
      <c r="AF272" s="12"/>
      <c r="AG272" s="12"/>
      <c r="AH272" s="12"/>
      <c r="AI272" s="12"/>
      <c r="AJ272" s="12"/>
      <c r="AK272" s="12"/>
      <c r="AL272" s="12"/>
      <c r="AM272" s="12"/>
    </row>
    <row r="273" spans="2:59" ht="8.25" customHeight="1" x14ac:dyDescent="0.25">
      <c r="B273" s="112"/>
      <c r="C273" s="9"/>
      <c r="D273" s="1"/>
      <c r="E273" s="118"/>
      <c r="F273" s="118"/>
      <c r="G273" s="117"/>
      <c r="H273" s="12"/>
      <c r="I273" s="3"/>
      <c r="J273" s="102"/>
      <c r="K273" s="1"/>
      <c r="L273" s="118"/>
      <c r="M273" s="524"/>
      <c r="N273" s="524"/>
      <c r="O273" s="524"/>
      <c r="P273" s="447"/>
    </row>
    <row r="274" spans="2:59" s="61" customFormat="1" x14ac:dyDescent="0.25">
      <c r="B274" s="8" t="s">
        <v>201</v>
      </c>
      <c r="C274" s="204"/>
      <c r="D274" s="250"/>
      <c r="E274" s="658"/>
      <c r="F274" s="658"/>
      <c r="G274" s="204" t="s">
        <v>206</v>
      </c>
      <c r="H274" s="251"/>
      <c r="I274" s="251"/>
      <c r="J274" s="65"/>
      <c r="K274" s="62"/>
      <c r="L274" s="9"/>
      <c r="M274" s="204"/>
      <c r="N274" s="250"/>
      <c r="O274" s="435"/>
      <c r="P274" s="6"/>
      <c r="Q274" s="9"/>
      <c r="R274" s="7"/>
      <c r="S274" s="6"/>
      <c r="T274" s="6"/>
      <c r="U274" s="6"/>
      <c r="V274" s="6"/>
      <c r="W274" s="6"/>
      <c r="X274" s="6"/>
      <c r="Y274" s="6"/>
      <c r="Z274" s="6"/>
      <c r="AA274" s="6"/>
      <c r="AB274" s="6"/>
      <c r="AC274" s="6"/>
      <c r="AD274" s="6"/>
      <c r="AE274" s="6"/>
      <c r="AF274" s="6"/>
      <c r="AG274" s="6"/>
      <c r="AH274" s="6"/>
      <c r="AI274" s="6"/>
      <c r="AJ274" s="6"/>
      <c r="AK274" s="6"/>
      <c r="AL274" s="6"/>
      <c r="AM274" s="6"/>
    </row>
    <row r="275" spans="2:59" ht="8.25" customHeight="1" x14ac:dyDescent="0.25">
      <c r="B275" s="112"/>
      <c r="C275" s="9"/>
      <c r="D275" s="1"/>
      <c r="E275" s="118"/>
      <c r="F275" s="118"/>
      <c r="G275" s="117"/>
      <c r="H275" s="12"/>
      <c r="I275" s="3"/>
      <c r="J275" s="102"/>
      <c r="K275" s="1"/>
      <c r="L275" s="118"/>
      <c r="M275" s="524"/>
      <c r="N275" s="524"/>
      <c r="O275" s="524"/>
      <c r="P275" s="447"/>
    </row>
    <row r="276" spans="2:59" x14ac:dyDescent="0.25">
      <c r="B276" s="611" t="s">
        <v>207</v>
      </c>
      <c r="C276" s="665"/>
      <c r="D276" s="665"/>
      <c r="E276" s="665"/>
      <c r="F276" s="665"/>
      <c r="G276" s="140"/>
      <c r="H276" s="140"/>
      <c r="I276" s="140"/>
      <c r="J276" s="11"/>
      <c r="K276" s="9"/>
      <c r="L276" s="140"/>
      <c r="M276" s="140"/>
      <c r="N276" s="140"/>
      <c r="O276" s="140"/>
      <c r="P276" s="6"/>
      <c r="Q276" s="6"/>
      <c r="R276" s="7"/>
      <c r="S276" s="6"/>
      <c r="T276" s="6"/>
      <c r="U276" s="6"/>
      <c r="V276" s="6"/>
      <c r="W276" s="6"/>
      <c r="X276" s="6"/>
      <c r="Y276" s="6"/>
      <c r="Z276" s="6"/>
      <c r="AA276" s="6"/>
      <c r="AB276" s="6"/>
      <c r="AC276" s="6"/>
      <c r="AD276" s="6"/>
      <c r="AE276" s="6"/>
      <c r="AF276" s="6"/>
      <c r="AG276" s="6"/>
      <c r="AH276" s="6"/>
      <c r="AI276" s="6"/>
      <c r="AJ276" s="6"/>
      <c r="AK276" s="6"/>
      <c r="AL276" s="6"/>
      <c r="AM276" s="6"/>
    </row>
    <row r="277" spans="2:59" ht="8.25" customHeight="1" x14ac:dyDescent="0.25">
      <c r="B277" s="112"/>
      <c r="C277" s="9"/>
      <c r="D277" s="1"/>
      <c r="E277" s="118"/>
      <c r="F277" s="118"/>
      <c r="G277" s="117"/>
      <c r="H277" s="12"/>
      <c r="I277" s="3"/>
      <c r="J277" s="102"/>
      <c r="K277" s="1"/>
      <c r="L277" s="118"/>
      <c r="M277" s="524"/>
      <c r="N277" s="524"/>
      <c r="O277" s="524"/>
      <c r="P277" s="447"/>
    </row>
    <row r="278" spans="2:59" s="6" customFormat="1" x14ac:dyDescent="0.25">
      <c r="B278" s="108" t="s">
        <v>212</v>
      </c>
      <c r="C278" s="139"/>
      <c r="D278" s="204"/>
      <c r="E278" s="659"/>
      <c r="F278" s="659"/>
      <c r="G278" s="57" t="s">
        <v>208</v>
      </c>
      <c r="H278" s="660" t="str">
        <f>IF(E278="","",IF(ISBLANK(E278),0,8*E278))</f>
        <v/>
      </c>
      <c r="I278" s="661"/>
      <c r="J278" s="11"/>
      <c r="K278" s="9"/>
      <c r="L278" s="140"/>
      <c r="M278" s="139"/>
      <c r="N278" s="204"/>
      <c r="O278" s="436"/>
      <c r="P278" s="12"/>
      <c r="Q278" s="12"/>
      <c r="R278" s="7"/>
      <c r="S278" s="12"/>
      <c r="T278" s="12"/>
      <c r="U278" s="12"/>
      <c r="V278" s="12"/>
      <c r="W278" s="12"/>
      <c r="X278" s="12"/>
      <c r="Y278" s="12"/>
      <c r="Z278" s="12"/>
      <c r="AA278" s="12"/>
      <c r="AB278" s="12"/>
      <c r="AC278" s="12"/>
      <c r="AD278" s="12"/>
      <c r="AE278" s="12"/>
      <c r="AF278" s="12"/>
      <c r="AG278" s="12"/>
      <c r="AH278" s="12"/>
      <c r="AI278" s="12"/>
      <c r="AJ278" s="12"/>
      <c r="AK278" s="12"/>
      <c r="AL278" s="12"/>
      <c r="AM278" s="12"/>
    </row>
    <row r="279" spans="2:59" ht="8.25" customHeight="1" x14ac:dyDescent="0.25">
      <c r="B279" s="112"/>
      <c r="C279" s="9"/>
      <c r="D279" s="1"/>
      <c r="E279" s="118"/>
      <c r="F279" s="118"/>
      <c r="G279" s="117"/>
      <c r="H279" s="12"/>
      <c r="I279" s="3"/>
      <c r="J279" s="102"/>
      <c r="K279" s="1"/>
      <c r="L279" s="118"/>
      <c r="M279" s="524"/>
      <c r="N279" s="524"/>
      <c r="O279" s="524"/>
      <c r="P279" s="447"/>
    </row>
    <row r="280" spans="2:59" s="6" customFormat="1" x14ac:dyDescent="0.25">
      <c r="B280" s="8" t="s">
        <v>201</v>
      </c>
      <c r="C280" s="204"/>
      <c r="D280" s="204"/>
      <c r="E280" s="671"/>
      <c r="F280" s="672"/>
      <c r="G280" s="204" t="s">
        <v>206</v>
      </c>
      <c r="H280" s="244"/>
      <c r="I280" s="244"/>
      <c r="J280" s="11"/>
      <c r="K280" s="9"/>
      <c r="L280" s="9"/>
      <c r="M280" s="204"/>
      <c r="N280" s="204"/>
      <c r="O280" s="435"/>
      <c r="P280" s="12"/>
      <c r="Q280" s="12"/>
      <c r="R280" s="7"/>
      <c r="S280" s="12"/>
      <c r="T280" s="12"/>
      <c r="U280" s="12"/>
      <c r="V280" s="12"/>
      <c r="W280" s="12"/>
      <c r="X280" s="12"/>
      <c r="Y280" s="12"/>
      <c r="Z280" s="12"/>
      <c r="AA280" s="12"/>
      <c r="AB280" s="12"/>
      <c r="AC280" s="12"/>
      <c r="AD280" s="12"/>
      <c r="AE280" s="12"/>
      <c r="AF280" s="12"/>
      <c r="AG280" s="12"/>
      <c r="AH280" s="12"/>
      <c r="AI280" s="12"/>
      <c r="AJ280" s="12"/>
      <c r="AK280" s="12"/>
      <c r="AL280" s="12"/>
      <c r="AM280" s="12"/>
    </row>
    <row r="281" spans="2:59" ht="8.25" customHeight="1" x14ac:dyDescent="0.25">
      <c r="B281" s="112"/>
      <c r="C281" s="9"/>
      <c r="D281" s="1"/>
      <c r="E281" s="118"/>
      <c r="F281" s="118"/>
      <c r="G281" s="117"/>
      <c r="H281" s="12"/>
      <c r="I281" s="3"/>
      <c r="J281" s="102"/>
      <c r="K281" s="1"/>
      <c r="L281" s="118"/>
      <c r="M281" s="524"/>
      <c r="N281" s="524"/>
      <c r="O281" s="524"/>
      <c r="P281" s="447"/>
    </row>
    <row r="282" spans="2:59" x14ac:dyDescent="0.25">
      <c r="B282" s="673" t="str">
        <f>IF(F70="","",IF($E$299&gt;0.3*F70,"  Nr. 6.9 Ex-RL beachten!",""))</f>
        <v/>
      </c>
      <c r="C282" s="674"/>
      <c r="D282" s="674"/>
      <c r="E282" s="674"/>
      <c r="F282" s="674"/>
      <c r="G282" s="674"/>
      <c r="H282" s="674"/>
      <c r="I282" s="674"/>
      <c r="J282" s="11"/>
      <c r="K282" s="9"/>
      <c r="L282" s="674"/>
      <c r="M282" s="674"/>
      <c r="N282" s="674"/>
      <c r="O282" s="674"/>
      <c r="R282" s="7"/>
    </row>
    <row r="283" spans="2:59" s="9" customFormat="1" ht="6.6" customHeight="1" thickBot="1" x14ac:dyDescent="0.3">
      <c r="B283" s="246"/>
      <c r="C283" s="247"/>
      <c r="D283" s="248"/>
      <c r="E283" s="248"/>
      <c r="F283" s="248"/>
      <c r="G283" s="248"/>
      <c r="H283" s="248"/>
      <c r="I283" s="248"/>
      <c r="J283" s="249"/>
      <c r="M283" s="97"/>
      <c r="N283" s="204"/>
      <c r="O283" s="204"/>
      <c r="P283" s="12"/>
      <c r="Q283" s="12"/>
      <c r="R283" s="7"/>
      <c r="S283" s="12"/>
      <c r="T283" s="12"/>
      <c r="U283" s="12"/>
      <c r="V283" s="12"/>
      <c r="W283" s="12"/>
      <c r="X283" s="12"/>
      <c r="Y283" s="12"/>
      <c r="Z283" s="12"/>
      <c r="AA283" s="12"/>
      <c r="AB283" s="12"/>
      <c r="AC283" s="12"/>
      <c r="AD283" s="12"/>
      <c r="AE283" s="12"/>
      <c r="AF283" s="12"/>
      <c r="AG283" s="12"/>
      <c r="AH283" s="12"/>
      <c r="AI283" s="12"/>
      <c r="AJ283" s="12"/>
      <c r="AK283" s="12"/>
      <c r="AL283" s="12"/>
      <c r="AM283" s="12"/>
    </row>
    <row r="284" spans="2:59" s="9" customFormat="1" hidden="1" x14ac:dyDescent="0.25">
      <c r="B284" s="42"/>
      <c r="C284" s="38"/>
      <c r="D284" s="40"/>
      <c r="E284" s="40"/>
      <c r="F284" s="40"/>
      <c r="G284" s="40"/>
      <c r="H284" s="40"/>
      <c r="I284" s="40"/>
      <c r="J284" s="41"/>
      <c r="M284" s="97"/>
      <c r="N284" s="204"/>
      <c r="O284" s="204"/>
      <c r="P284" s="12"/>
      <c r="Q284" s="12"/>
      <c r="R284" s="7"/>
      <c r="S284" s="12"/>
      <c r="T284" s="12"/>
      <c r="U284" s="12"/>
      <c r="V284" s="12"/>
      <c r="W284" s="12"/>
      <c r="X284" s="12"/>
      <c r="Y284" s="12"/>
      <c r="Z284" s="12"/>
      <c r="AA284" s="12"/>
      <c r="AB284" s="12"/>
      <c r="AC284" s="12"/>
      <c r="AD284" s="12"/>
      <c r="AE284" s="12"/>
      <c r="AF284" s="12"/>
      <c r="AG284" s="12"/>
      <c r="AH284" s="12"/>
      <c r="AI284" s="12"/>
      <c r="AJ284" s="12"/>
      <c r="AK284" s="12"/>
      <c r="AL284" s="12"/>
      <c r="AM284" s="12"/>
    </row>
    <row r="285" spans="2:59" s="267" customFormat="1" hidden="1" x14ac:dyDescent="0.25">
      <c r="B285" s="252"/>
      <c r="C285" s="253"/>
      <c r="D285" s="254"/>
      <c r="E285" s="255"/>
      <c r="F285" s="254"/>
      <c r="G285" s="255"/>
      <c r="H285" s="255"/>
      <c r="I285" s="256"/>
      <c r="J285" s="257"/>
      <c r="K285" s="258"/>
      <c r="L285" s="258"/>
      <c r="M285" s="253"/>
      <c r="N285" s="254"/>
      <c r="O285" s="255"/>
      <c r="P285" s="12"/>
      <c r="Q285" s="12"/>
      <c r="R285" s="7"/>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row>
    <row r="286" spans="2:59" s="267" customFormat="1" hidden="1" x14ac:dyDescent="0.25">
      <c r="B286" s="252"/>
      <c r="C286" s="260" t="s">
        <v>50</v>
      </c>
      <c r="D286" s="254">
        <f>IF(H12="x",1,0)</f>
        <v>0</v>
      </c>
      <c r="E286" s="254"/>
      <c r="F286" s="254">
        <f>IF(D286=0,0,D286*H286)</f>
        <v>0</v>
      </c>
      <c r="G286" s="254"/>
      <c r="H286" s="254" t="str">
        <f>I78</f>
        <v/>
      </c>
      <c r="I286" s="256"/>
      <c r="J286" s="257"/>
      <c r="K286" s="258"/>
      <c r="L286" s="258"/>
      <c r="M286" s="260"/>
      <c r="N286" s="254"/>
      <c r="O286" s="254"/>
      <c r="P286" s="12"/>
      <c r="Q286" s="12"/>
      <c r="R286" s="7"/>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row>
    <row r="287" spans="2:59" s="267" customFormat="1" hidden="1" x14ac:dyDescent="0.25">
      <c r="B287" s="252"/>
      <c r="C287" s="253"/>
      <c r="D287" s="254"/>
      <c r="E287" s="255"/>
      <c r="F287" s="254"/>
      <c r="G287" s="255"/>
      <c r="H287" s="255"/>
      <c r="I287" s="256"/>
      <c r="J287" s="257"/>
      <c r="K287" s="258"/>
      <c r="L287" s="258"/>
      <c r="M287" s="253"/>
      <c r="N287" s="254"/>
      <c r="O287" s="255"/>
      <c r="P287" s="12"/>
      <c r="Q287" s="12"/>
      <c r="R287" s="7"/>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row>
    <row r="288" spans="2:59" s="267" customFormat="1" hidden="1" x14ac:dyDescent="0.25">
      <c r="B288" s="252"/>
      <c r="C288" s="260" t="s">
        <v>81</v>
      </c>
      <c r="D288" s="254">
        <f>IF(H15="x",1,0)</f>
        <v>0</v>
      </c>
      <c r="E288" s="254"/>
      <c r="F288" s="254">
        <f>IF(D288=0,0,D288*H288)</f>
        <v>0</v>
      </c>
      <c r="G288" s="254"/>
      <c r="H288" s="254" t="str">
        <f>I90</f>
        <v/>
      </c>
      <c r="I288" s="256"/>
      <c r="J288" s="257"/>
      <c r="K288" s="258"/>
      <c r="L288" s="258"/>
      <c r="M288" s="260"/>
      <c r="N288" s="254"/>
      <c r="O288" s="254"/>
      <c r="P288" s="12"/>
      <c r="Q288" s="12"/>
      <c r="R288" s="7"/>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row>
    <row r="289" spans="2:59" s="267" customFormat="1" hidden="1" x14ac:dyDescent="0.25">
      <c r="B289" s="252"/>
      <c r="C289" s="253"/>
      <c r="D289" s="254"/>
      <c r="E289" s="255"/>
      <c r="F289" s="254"/>
      <c r="G289" s="255"/>
      <c r="H289" s="255"/>
      <c r="I289" s="256"/>
      <c r="J289" s="257"/>
      <c r="K289" s="258"/>
      <c r="L289" s="258"/>
      <c r="M289" s="253"/>
      <c r="N289" s="254"/>
      <c r="O289" s="255"/>
      <c r="P289" s="12"/>
      <c r="Q289" s="12"/>
      <c r="R289" s="7"/>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row>
    <row r="290" spans="2:59" s="267" customFormat="1" hidden="1" x14ac:dyDescent="0.25">
      <c r="B290" s="252"/>
      <c r="C290" s="260" t="s">
        <v>135</v>
      </c>
      <c r="D290" s="254">
        <f>IF(H18="x",1,0)</f>
        <v>0</v>
      </c>
      <c r="E290" s="254"/>
      <c r="F290" s="254">
        <f>IF(D290=0,0,D290*H290)</f>
        <v>0</v>
      </c>
      <c r="G290" s="254"/>
      <c r="H290" s="254" t="str">
        <f>I92</f>
        <v/>
      </c>
      <c r="I290" s="256"/>
      <c r="J290" s="257"/>
      <c r="K290" s="258"/>
      <c r="L290" s="258"/>
      <c r="M290" s="260"/>
      <c r="N290" s="254"/>
      <c r="O290" s="254"/>
      <c r="P290" s="12"/>
      <c r="Q290" s="12"/>
      <c r="R290" s="7"/>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row>
    <row r="291" spans="2:59" s="267" customFormat="1" hidden="1" x14ac:dyDescent="0.25">
      <c r="B291" s="252"/>
      <c r="C291" s="261"/>
      <c r="D291" s="254"/>
      <c r="E291" s="262"/>
      <c r="F291" s="254"/>
      <c r="G291" s="262"/>
      <c r="H291" s="262"/>
      <c r="I291" s="256"/>
      <c r="J291" s="257"/>
      <c r="K291" s="258"/>
      <c r="L291" s="258"/>
      <c r="M291" s="261"/>
      <c r="N291" s="254"/>
      <c r="O291" s="262"/>
      <c r="P291" s="12"/>
      <c r="Q291" s="12"/>
      <c r="R291" s="7"/>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row>
    <row r="292" spans="2:59" s="267" customFormat="1" hidden="1" x14ac:dyDescent="0.25">
      <c r="B292" s="252"/>
      <c r="C292" s="260" t="s">
        <v>152</v>
      </c>
      <c r="D292" s="254">
        <f>IF(H21="x",1,0)</f>
        <v>0</v>
      </c>
      <c r="E292" s="254"/>
      <c r="F292" s="254">
        <f t="shared" ref="F292" si="9">IF(D292=0,0,D292*H292)</f>
        <v>0</v>
      </c>
      <c r="G292" s="254"/>
      <c r="H292" s="254" t="str">
        <f>I94</f>
        <v/>
      </c>
      <c r="I292" s="256"/>
      <c r="J292" s="257"/>
      <c r="K292" s="258"/>
      <c r="L292" s="258"/>
      <c r="M292" s="260"/>
      <c r="N292" s="254"/>
      <c r="O292" s="254"/>
      <c r="S292" s="393"/>
      <c r="AN292" s="12"/>
      <c r="AO292" s="12"/>
      <c r="AP292" s="12"/>
      <c r="AQ292" s="12"/>
      <c r="AR292" s="12"/>
      <c r="AS292" s="12"/>
      <c r="AT292" s="12"/>
      <c r="AU292" s="12"/>
      <c r="AV292" s="12"/>
      <c r="AW292" s="12"/>
      <c r="AX292" s="12"/>
      <c r="AY292" s="12"/>
      <c r="AZ292" s="12"/>
      <c r="BA292" s="12"/>
      <c r="BB292" s="12"/>
      <c r="BC292" s="12"/>
      <c r="BD292" s="12"/>
      <c r="BE292" s="12"/>
      <c r="BF292" s="12"/>
      <c r="BG292" s="12"/>
    </row>
    <row r="293" spans="2:59" s="267" customFormat="1" hidden="1" x14ac:dyDescent="0.25">
      <c r="B293" s="252"/>
      <c r="C293" s="261"/>
      <c r="D293" s="254"/>
      <c r="E293" s="262"/>
      <c r="F293" s="254"/>
      <c r="G293" s="262"/>
      <c r="H293" s="262"/>
      <c r="I293" s="256"/>
      <c r="J293" s="257"/>
      <c r="K293" s="258"/>
      <c r="L293" s="258"/>
      <c r="M293" s="261"/>
      <c r="N293" s="254"/>
      <c r="O293" s="262"/>
      <c r="S293" s="393"/>
      <c r="AN293" s="12"/>
      <c r="AO293" s="12"/>
      <c r="AP293" s="12"/>
      <c r="AQ293" s="12"/>
      <c r="AR293" s="12"/>
      <c r="AS293" s="12"/>
      <c r="AT293" s="12"/>
      <c r="AU293" s="12"/>
      <c r="AV293" s="12"/>
      <c r="AW293" s="12"/>
      <c r="AX293" s="12"/>
      <c r="AY293" s="12"/>
    </row>
    <row r="294" spans="2:59" s="267" customFormat="1" hidden="1" x14ac:dyDescent="0.25">
      <c r="B294" s="252"/>
      <c r="C294" s="260" t="s">
        <v>136</v>
      </c>
      <c r="D294" s="254">
        <f>IF(H24="x",1,0)</f>
        <v>0</v>
      </c>
      <c r="E294" s="254"/>
      <c r="F294" s="254">
        <f>IF(D294=0,0,D294*H294)</f>
        <v>0</v>
      </c>
      <c r="G294" s="254"/>
      <c r="H294" s="254" t="str">
        <f>I113</f>
        <v/>
      </c>
      <c r="I294" s="256"/>
      <c r="J294" s="257"/>
      <c r="K294" s="258"/>
      <c r="L294" s="258"/>
      <c r="M294" s="260"/>
      <c r="N294" s="254"/>
      <c r="O294" s="254"/>
      <c r="S294" s="393"/>
    </row>
    <row r="295" spans="2:59" s="267" customFormat="1" hidden="1" x14ac:dyDescent="0.25">
      <c r="B295" s="252"/>
      <c r="C295" s="260"/>
      <c r="D295" s="254"/>
      <c r="E295" s="255"/>
      <c r="F295" s="254"/>
      <c r="G295" s="255"/>
      <c r="H295" s="255"/>
      <c r="I295" s="256"/>
      <c r="J295" s="257"/>
      <c r="K295" s="258"/>
      <c r="L295" s="258"/>
      <c r="M295" s="260"/>
      <c r="N295" s="254"/>
      <c r="O295" s="255"/>
      <c r="S295" s="393"/>
    </row>
    <row r="296" spans="2:59" s="267" customFormat="1" hidden="1" x14ac:dyDescent="0.25">
      <c r="B296" s="252"/>
      <c r="C296" s="260" t="s">
        <v>137</v>
      </c>
      <c r="D296" s="254">
        <f>IF(H27="x",1,0)</f>
        <v>0</v>
      </c>
      <c r="E296" s="254"/>
      <c r="F296" s="254">
        <f>IF(D296=0,0,D296*H296)</f>
        <v>0</v>
      </c>
      <c r="G296" s="254"/>
      <c r="H296" s="254" t="str">
        <f>I117</f>
        <v/>
      </c>
      <c r="I296" s="256"/>
      <c r="J296" s="257"/>
      <c r="K296" s="258"/>
      <c r="L296" s="258"/>
      <c r="M296" s="260"/>
      <c r="N296" s="254"/>
      <c r="O296" s="254"/>
      <c r="S296" s="393"/>
    </row>
    <row r="297" spans="2:59" s="267" customFormat="1" hidden="1" x14ac:dyDescent="0.25">
      <c r="B297" s="252"/>
      <c r="C297" s="253"/>
      <c r="D297" s="254"/>
      <c r="E297" s="263"/>
      <c r="F297" s="254"/>
      <c r="G297" s="263"/>
      <c r="H297" s="263"/>
      <c r="I297" s="256"/>
      <c r="J297" s="257"/>
      <c r="K297" s="258"/>
      <c r="L297" s="258"/>
      <c r="M297" s="253"/>
      <c r="N297" s="254"/>
      <c r="O297" s="263"/>
      <c r="S297" s="393"/>
    </row>
    <row r="298" spans="2:59" s="267" customFormat="1" hidden="1" x14ac:dyDescent="0.25">
      <c r="B298" s="252"/>
      <c r="C298" s="260" t="s">
        <v>30</v>
      </c>
      <c r="D298" s="254">
        <f>IF(H29="x",1,0)</f>
        <v>0</v>
      </c>
      <c r="E298" s="254"/>
      <c r="F298" s="254">
        <f>IF(D298=0,0,D298*H298)</f>
        <v>0</v>
      </c>
      <c r="G298" s="254"/>
      <c r="H298" s="254" t="str">
        <f>I121</f>
        <v/>
      </c>
      <c r="I298" s="256"/>
      <c r="J298" s="257"/>
      <c r="K298" s="258"/>
      <c r="L298" s="258"/>
      <c r="M298" s="260"/>
      <c r="N298" s="254"/>
      <c r="O298" s="254"/>
      <c r="S298" s="393"/>
    </row>
    <row r="299" spans="2:59" s="267" customFormat="1" hidden="1" x14ac:dyDescent="0.25">
      <c r="B299" s="252"/>
      <c r="C299" s="264"/>
      <c r="D299" s="254"/>
      <c r="E299" s="263"/>
      <c r="F299" s="254"/>
      <c r="G299" s="263"/>
      <c r="H299" s="263"/>
      <c r="I299" s="256"/>
      <c r="J299" s="257"/>
      <c r="K299" s="258"/>
      <c r="L299" s="258"/>
      <c r="M299" s="264"/>
      <c r="N299" s="254"/>
      <c r="O299" s="263"/>
      <c r="S299" s="393"/>
    </row>
    <row r="300" spans="2:59" s="267" customFormat="1" hidden="1" x14ac:dyDescent="0.25">
      <c r="B300" s="252"/>
      <c r="C300" s="260" t="s">
        <v>31</v>
      </c>
      <c r="D300" s="254">
        <f>IF(H31="x",1,0)</f>
        <v>0</v>
      </c>
      <c r="E300" s="254"/>
      <c r="F300" s="254">
        <f>IF(D300=0,0,D300*H300)</f>
        <v>0</v>
      </c>
      <c r="G300" s="254"/>
      <c r="H300" s="254" t="str">
        <f>I123</f>
        <v/>
      </c>
      <c r="I300" s="256"/>
      <c r="J300" s="257"/>
      <c r="K300" s="258"/>
      <c r="L300" s="258"/>
      <c r="M300" s="260"/>
      <c r="N300" s="254"/>
      <c r="O300" s="254"/>
      <c r="S300" s="393"/>
    </row>
    <row r="301" spans="2:59" s="267" customFormat="1" hidden="1" x14ac:dyDescent="0.25">
      <c r="B301" s="252"/>
      <c r="C301" s="264"/>
      <c r="D301" s="254"/>
      <c r="E301" s="263"/>
      <c r="F301" s="254"/>
      <c r="G301" s="263"/>
      <c r="H301" s="263"/>
      <c r="I301" s="256"/>
      <c r="J301" s="257"/>
      <c r="K301" s="258"/>
      <c r="L301" s="258"/>
      <c r="M301" s="264"/>
      <c r="N301" s="254"/>
      <c r="O301" s="263"/>
      <c r="S301" s="393"/>
    </row>
    <row r="302" spans="2:59" s="267" customFormat="1" hidden="1" x14ac:dyDescent="0.25">
      <c r="B302" s="252"/>
      <c r="C302" s="260" t="s">
        <v>149</v>
      </c>
      <c r="D302" s="254">
        <f>IF(H33="x",1,0)</f>
        <v>0</v>
      </c>
      <c r="E302" s="254"/>
      <c r="F302" s="254">
        <f>IF(D302=0,0,D302*H302)</f>
        <v>0</v>
      </c>
      <c r="G302" s="254"/>
      <c r="H302" s="254" t="str">
        <f>I125</f>
        <v/>
      </c>
      <c r="I302" s="256"/>
      <c r="J302" s="257"/>
      <c r="K302" s="258"/>
      <c r="L302" s="258"/>
      <c r="M302" s="260"/>
      <c r="N302" s="254"/>
      <c r="O302" s="254"/>
      <c r="S302" s="393"/>
    </row>
    <row r="303" spans="2:59" s="267" customFormat="1" hidden="1" x14ac:dyDescent="0.25">
      <c r="B303" s="252"/>
      <c r="C303" s="253"/>
      <c r="D303" s="254"/>
      <c r="E303" s="253"/>
      <c r="F303" s="254"/>
      <c r="G303" s="253"/>
      <c r="H303" s="253"/>
      <c r="I303" s="256"/>
      <c r="J303" s="257"/>
      <c r="K303" s="258"/>
      <c r="L303" s="258"/>
      <c r="M303" s="253"/>
      <c r="N303" s="254"/>
      <c r="O303" s="253"/>
      <c r="S303" s="393"/>
    </row>
    <row r="304" spans="2:59" s="267" customFormat="1" hidden="1" x14ac:dyDescent="0.25">
      <c r="B304" s="252"/>
      <c r="C304" s="260" t="s">
        <v>156</v>
      </c>
      <c r="D304" s="254">
        <f>IF(H35="x",1,0)</f>
        <v>0</v>
      </c>
      <c r="E304" s="254"/>
      <c r="F304" s="254">
        <f>IF(D304=0,0,D304*H304)</f>
        <v>0</v>
      </c>
      <c r="G304" s="254"/>
      <c r="H304" s="254" t="str">
        <f>I130</f>
        <v/>
      </c>
      <c r="I304" s="256"/>
      <c r="J304" s="257"/>
      <c r="K304" s="258"/>
      <c r="L304" s="258"/>
      <c r="M304" s="260"/>
      <c r="N304" s="254"/>
      <c r="O304" s="254"/>
      <c r="S304" s="393"/>
    </row>
    <row r="305" spans="1:59" s="267" customFormat="1" hidden="1" x14ac:dyDescent="0.25">
      <c r="B305" s="252"/>
      <c r="C305" s="265"/>
      <c r="D305" s="254"/>
      <c r="E305" s="265"/>
      <c r="F305" s="254"/>
      <c r="G305" s="265"/>
      <c r="H305" s="265"/>
      <c r="I305" s="256"/>
      <c r="J305" s="257"/>
      <c r="K305" s="258"/>
      <c r="L305" s="258"/>
      <c r="M305" s="265"/>
      <c r="N305" s="254"/>
      <c r="O305" s="265"/>
      <c r="S305" s="393"/>
    </row>
    <row r="306" spans="1:59" s="267" customFormat="1" hidden="1" x14ac:dyDescent="0.25">
      <c r="B306" s="252"/>
      <c r="C306" s="260" t="s">
        <v>138</v>
      </c>
      <c r="D306" s="254">
        <f>IF(H37="x",1,0)</f>
        <v>0</v>
      </c>
      <c r="E306" s="265"/>
      <c r="F306" s="254">
        <f>IF(D306=0,0,D306*H306)</f>
        <v>0</v>
      </c>
      <c r="G306" s="265"/>
      <c r="H306" s="266">
        <f>I141</f>
        <v>0</v>
      </c>
      <c r="I306" s="256"/>
      <c r="J306" s="257"/>
      <c r="K306" s="258"/>
      <c r="L306" s="258"/>
      <c r="M306" s="260"/>
      <c r="N306" s="254"/>
      <c r="O306" s="265"/>
      <c r="S306" s="393"/>
    </row>
    <row r="307" spans="1:59" s="267" customFormat="1" hidden="1" x14ac:dyDescent="0.25">
      <c r="B307" s="252"/>
      <c r="C307" s="265"/>
      <c r="D307" s="254"/>
      <c r="E307" s="265"/>
      <c r="F307" s="254"/>
      <c r="G307" s="265"/>
      <c r="H307" s="265"/>
      <c r="I307" s="256"/>
      <c r="J307" s="257"/>
      <c r="K307" s="258"/>
      <c r="L307" s="258"/>
      <c r="M307" s="265"/>
      <c r="N307" s="254"/>
      <c r="O307" s="265"/>
      <c r="S307" s="393"/>
    </row>
    <row r="308" spans="1:59" s="267" customFormat="1" hidden="1" x14ac:dyDescent="0.25">
      <c r="B308" s="252"/>
      <c r="C308" s="260" t="s">
        <v>139</v>
      </c>
      <c r="D308" s="254">
        <f>IF(H45="x",1,0)</f>
        <v>0</v>
      </c>
      <c r="E308" s="254"/>
      <c r="F308" s="254">
        <f>IF(D308=0,0,D308*H308)</f>
        <v>0</v>
      </c>
      <c r="G308" s="254"/>
      <c r="H308" s="254" t="str">
        <f>H216</f>
        <v/>
      </c>
      <c r="I308" s="256"/>
      <c r="J308" s="257"/>
      <c r="K308" s="258"/>
      <c r="L308" s="258"/>
      <c r="M308" s="260"/>
      <c r="N308" s="254"/>
      <c r="O308" s="254"/>
      <c r="S308" s="393"/>
    </row>
    <row r="309" spans="1:59" s="267" customFormat="1" hidden="1" x14ac:dyDescent="0.25">
      <c r="B309" s="252"/>
      <c r="C309" s="264"/>
      <c r="D309" s="254"/>
      <c r="E309" s="263"/>
      <c r="F309" s="254"/>
      <c r="G309" s="263"/>
      <c r="H309" s="254"/>
      <c r="I309" s="256"/>
      <c r="J309" s="257"/>
      <c r="K309" s="258"/>
      <c r="L309" s="258"/>
      <c r="M309" s="264"/>
      <c r="N309" s="254"/>
      <c r="O309" s="263"/>
      <c r="S309" s="393"/>
    </row>
    <row r="310" spans="1:59" s="267" customFormat="1" hidden="1" x14ac:dyDescent="0.25">
      <c r="B310" s="252"/>
      <c r="C310" s="260" t="s">
        <v>140</v>
      </c>
      <c r="D310" s="254">
        <f>IF(H48="x",1,0)</f>
        <v>0</v>
      </c>
      <c r="E310" s="254"/>
      <c r="F310" s="254">
        <f>IF(D310=0,0,D310*H310)</f>
        <v>0</v>
      </c>
      <c r="G310" s="254"/>
      <c r="H310" s="254">
        <f>H250</f>
        <v>0</v>
      </c>
      <c r="I310" s="256"/>
      <c r="J310" s="257"/>
      <c r="K310" s="258"/>
      <c r="L310" s="258"/>
      <c r="M310" s="260"/>
      <c r="N310" s="254"/>
      <c r="O310" s="254"/>
      <c r="S310" s="393"/>
    </row>
    <row r="311" spans="1:59" s="267" customFormat="1" hidden="1" x14ac:dyDescent="0.25">
      <c r="B311" s="252"/>
      <c r="C311" s="260"/>
      <c r="D311" s="254"/>
      <c r="F311" s="254"/>
      <c r="I311" s="256"/>
      <c r="J311" s="257"/>
      <c r="K311" s="258"/>
      <c r="L311" s="258"/>
      <c r="M311" s="260"/>
      <c r="N311" s="254"/>
      <c r="S311" s="393"/>
    </row>
    <row r="312" spans="1:59" s="267" customFormat="1" hidden="1" x14ac:dyDescent="0.25">
      <c r="B312" s="252"/>
      <c r="C312" s="260" t="s">
        <v>141</v>
      </c>
      <c r="D312" s="254">
        <f>IF(H48="x",1,0)</f>
        <v>0</v>
      </c>
      <c r="E312" s="254"/>
      <c r="F312" s="254">
        <f>IF(D312=0,0,D312*H312)</f>
        <v>0</v>
      </c>
      <c r="G312" s="254"/>
      <c r="H312" s="254">
        <f>H252</f>
        <v>0</v>
      </c>
      <c r="I312" s="256"/>
      <c r="J312" s="257"/>
      <c r="K312" s="258"/>
      <c r="L312" s="258"/>
      <c r="M312" s="260"/>
      <c r="N312" s="254"/>
      <c r="O312" s="254"/>
      <c r="S312" s="393"/>
    </row>
    <row r="313" spans="1:59" s="267" customFormat="1" hidden="1" x14ac:dyDescent="0.25">
      <c r="B313" s="252"/>
      <c r="C313" s="260"/>
      <c r="D313" s="254"/>
      <c r="E313" s="254"/>
      <c r="F313" s="254"/>
      <c r="G313" s="254"/>
      <c r="H313" s="254"/>
      <c r="I313" s="256"/>
      <c r="J313" s="257"/>
      <c r="K313" s="258"/>
      <c r="L313" s="258"/>
      <c r="M313" s="260"/>
      <c r="N313" s="254"/>
      <c r="O313" s="254"/>
      <c r="S313" s="393"/>
    </row>
    <row r="314" spans="1:59" s="267" customFormat="1" hidden="1" x14ac:dyDescent="0.25">
      <c r="B314" s="252"/>
      <c r="C314" s="260" t="s">
        <v>210</v>
      </c>
      <c r="D314" s="254">
        <f>IF(H52="x",1,0)</f>
        <v>0</v>
      </c>
      <c r="E314" s="254"/>
      <c r="F314" s="254">
        <f>IF(D314=0,0,D314*H314)</f>
        <v>0</v>
      </c>
      <c r="G314" s="254"/>
      <c r="H314" s="254">
        <f>IF(H261="",0,IF(H261&gt;0,H261,0))</f>
        <v>0</v>
      </c>
      <c r="I314" s="256"/>
      <c r="J314" s="257"/>
      <c r="K314" s="258"/>
      <c r="L314" s="258"/>
      <c r="M314" s="260"/>
      <c r="N314" s="254"/>
      <c r="O314" s="254"/>
      <c r="S314" s="393"/>
    </row>
    <row r="315" spans="1:59" s="267" customFormat="1" hidden="1" x14ac:dyDescent="0.25">
      <c r="B315" s="252"/>
      <c r="C315" s="260"/>
      <c r="D315" s="254"/>
      <c r="E315" s="254"/>
      <c r="F315" s="254"/>
      <c r="G315" s="254"/>
      <c r="H315" s="254"/>
      <c r="I315" s="256"/>
      <c r="J315" s="257"/>
      <c r="K315" s="258"/>
      <c r="L315" s="258"/>
      <c r="M315" s="260"/>
      <c r="N315" s="254"/>
      <c r="O315" s="254"/>
      <c r="S315" s="393"/>
    </row>
    <row r="316" spans="1:59" s="267" customFormat="1" hidden="1" x14ac:dyDescent="0.25">
      <c r="B316" s="252"/>
      <c r="C316" s="260" t="s">
        <v>210</v>
      </c>
      <c r="D316" s="254">
        <f>D314</f>
        <v>0</v>
      </c>
      <c r="E316" s="254"/>
      <c r="F316" s="254">
        <f>IF(D316=0,0,D316*H316)</f>
        <v>0</v>
      </c>
      <c r="G316" s="254"/>
      <c r="H316" s="254">
        <f>IF(H272="",0,IF(H272&gt;0,H272,0))</f>
        <v>0</v>
      </c>
      <c r="I316" s="256"/>
      <c r="J316" s="257"/>
      <c r="K316" s="258"/>
      <c r="L316" s="258"/>
      <c r="M316" s="260"/>
      <c r="N316" s="254"/>
      <c r="O316" s="254"/>
      <c r="S316" s="393"/>
    </row>
    <row r="317" spans="1:59" s="267" customFormat="1" hidden="1" x14ac:dyDescent="0.25">
      <c r="B317" s="252"/>
      <c r="C317" s="260"/>
      <c r="D317" s="254"/>
      <c r="E317" s="254"/>
      <c r="F317" s="254"/>
      <c r="G317" s="254"/>
      <c r="H317" s="254"/>
      <c r="I317" s="256"/>
      <c r="J317" s="257"/>
      <c r="K317" s="258"/>
      <c r="L317" s="258"/>
      <c r="M317" s="260"/>
      <c r="N317" s="254"/>
      <c r="O317" s="254"/>
      <c r="S317" s="393"/>
    </row>
    <row r="318" spans="1:59" s="267" customFormat="1" hidden="1" x14ac:dyDescent="0.25">
      <c r="B318" s="252"/>
      <c r="C318" s="260" t="s">
        <v>210</v>
      </c>
      <c r="D318" s="254">
        <f>D316</f>
        <v>0</v>
      </c>
      <c r="E318" s="254"/>
      <c r="F318" s="254">
        <f>IF(D318=0,0,D318*H318)</f>
        <v>0</v>
      </c>
      <c r="G318" s="254"/>
      <c r="H318" s="254">
        <f>IF(H278="",0,IF(H278&gt;0,H278,0))</f>
        <v>0</v>
      </c>
      <c r="I318" s="256"/>
      <c r="J318" s="257"/>
      <c r="K318" s="258"/>
      <c r="L318" s="258"/>
      <c r="M318" s="260"/>
      <c r="N318" s="254"/>
      <c r="O318" s="254"/>
      <c r="S318" s="393"/>
    </row>
    <row r="319" spans="1:59" s="267" customFormat="1" ht="6.6" customHeight="1" x14ac:dyDescent="0.25">
      <c r="B319" s="252"/>
      <c r="H319" s="268"/>
      <c r="I319" s="269"/>
      <c r="J319" s="270"/>
      <c r="K319" s="258"/>
      <c r="S319" s="393"/>
    </row>
    <row r="320" spans="1:59" s="61" customFormat="1" x14ac:dyDescent="0.25">
      <c r="A320" s="145"/>
      <c r="B320" s="507" t="s">
        <v>249</v>
      </c>
      <c r="C320" s="7"/>
      <c r="D320" s="7"/>
      <c r="E320" s="7"/>
      <c r="F320" s="7"/>
      <c r="G320" s="7"/>
      <c r="H320" s="675">
        <f>SUM(F285:F319)</f>
        <v>0</v>
      </c>
      <c r="I320" s="676"/>
      <c r="J320" s="5"/>
      <c r="K320" s="9"/>
      <c r="L320" s="76"/>
      <c r="M320" s="6"/>
      <c r="N320" s="6"/>
      <c r="O320" s="6"/>
      <c r="P320" s="267"/>
      <c r="Q320" s="267"/>
      <c r="R320" s="267"/>
      <c r="S320" s="393"/>
      <c r="T320" s="267"/>
      <c r="U320" s="267"/>
      <c r="V320" s="267"/>
      <c r="W320" s="267"/>
      <c r="X320" s="267"/>
      <c r="Y320" s="267"/>
      <c r="Z320" s="267"/>
      <c r="AA320" s="267"/>
      <c r="AB320" s="267"/>
      <c r="AC320" s="267"/>
      <c r="AD320" s="267"/>
      <c r="AE320" s="267"/>
      <c r="AF320" s="267"/>
      <c r="AG320" s="267"/>
      <c r="AH320" s="267"/>
      <c r="AI320" s="267"/>
      <c r="AJ320" s="267"/>
      <c r="AK320" s="267"/>
      <c r="AL320" s="267"/>
      <c r="AM320" s="267"/>
      <c r="AN320" s="267"/>
      <c r="AO320" s="267"/>
      <c r="AP320" s="267"/>
      <c r="AQ320" s="267"/>
      <c r="AR320" s="267"/>
      <c r="AS320" s="267"/>
      <c r="AT320" s="267"/>
      <c r="AU320" s="267"/>
      <c r="AV320" s="267"/>
      <c r="AW320" s="267"/>
      <c r="AX320" s="267"/>
      <c r="AY320" s="267"/>
      <c r="AZ320" s="267"/>
      <c r="BA320" s="267"/>
      <c r="BB320" s="267"/>
      <c r="BC320" s="267"/>
      <c r="BD320" s="267"/>
      <c r="BE320" s="267"/>
      <c r="BF320" s="267"/>
      <c r="BG320" s="267"/>
    </row>
    <row r="321" spans="1:59" s="61" customFormat="1" ht="39" customHeight="1" x14ac:dyDescent="0.25">
      <c r="A321" s="145"/>
      <c r="B321" s="271"/>
      <c r="C321" s="541" t="s">
        <v>264</v>
      </c>
      <c r="D321" s="542"/>
      <c r="E321" s="542"/>
      <c r="F321" s="542"/>
      <c r="G321" s="542"/>
      <c r="H321" s="542"/>
      <c r="I321" s="542"/>
      <c r="J321" s="5"/>
      <c r="K321" s="9"/>
      <c r="L321" s="446"/>
      <c r="M321" s="447"/>
      <c r="N321" s="447"/>
      <c r="O321" s="447"/>
      <c r="P321" s="267"/>
      <c r="Q321" s="267"/>
      <c r="R321" s="267"/>
      <c r="S321" s="393"/>
      <c r="T321" s="267"/>
      <c r="U321" s="267"/>
      <c r="V321" s="267"/>
      <c r="W321" s="267"/>
      <c r="X321" s="267"/>
      <c r="Y321" s="267"/>
      <c r="Z321" s="267"/>
      <c r="AA321" s="267"/>
      <c r="AB321" s="267"/>
      <c r="AC321" s="267"/>
      <c r="AD321" s="267"/>
      <c r="AE321" s="267"/>
      <c r="AF321" s="267"/>
      <c r="AG321" s="267"/>
      <c r="AH321" s="267"/>
      <c r="AI321" s="267"/>
      <c r="AJ321" s="267"/>
      <c r="AK321" s="267"/>
      <c r="AL321" s="267"/>
      <c r="AM321" s="267"/>
      <c r="AN321" s="267"/>
      <c r="AO321" s="267"/>
      <c r="AP321" s="267"/>
      <c r="AQ321" s="267"/>
      <c r="AR321" s="267"/>
      <c r="AS321" s="267"/>
      <c r="AT321" s="267"/>
      <c r="AU321" s="267"/>
      <c r="AV321" s="267"/>
      <c r="AW321" s="267"/>
      <c r="AX321" s="267"/>
      <c r="AY321" s="267"/>
      <c r="AZ321" s="267"/>
      <c r="BA321" s="267"/>
      <c r="BB321" s="267"/>
      <c r="BC321" s="267"/>
      <c r="BD321" s="267"/>
      <c r="BE321" s="267"/>
      <c r="BF321" s="267"/>
      <c r="BG321" s="267"/>
    </row>
    <row r="322" spans="1:59" ht="7.2" customHeight="1" thickBot="1" x14ac:dyDescent="0.3">
      <c r="B322" s="272"/>
      <c r="C322" s="6"/>
      <c r="D322" s="6"/>
      <c r="E322" s="6"/>
      <c r="F322" s="6"/>
      <c r="G322" s="6"/>
      <c r="H322" s="273"/>
      <c r="I322" s="274"/>
      <c r="J322" s="5"/>
      <c r="K322" s="9"/>
      <c r="L322" s="6"/>
      <c r="M322" s="6"/>
      <c r="N322" s="6"/>
      <c r="O322" s="6"/>
      <c r="P322" s="267"/>
      <c r="Q322" s="267"/>
      <c r="R322" s="267"/>
      <c r="S322" s="393"/>
      <c r="T322" s="267"/>
      <c r="U322" s="267"/>
      <c r="V322" s="267"/>
      <c r="W322" s="267"/>
      <c r="X322" s="267"/>
      <c r="Y322" s="267"/>
      <c r="Z322" s="267"/>
      <c r="AA322" s="267"/>
      <c r="AB322" s="267"/>
      <c r="AC322" s="267"/>
      <c r="AD322" s="267"/>
      <c r="AE322" s="267"/>
      <c r="AF322" s="267"/>
      <c r="AG322" s="267"/>
      <c r="AH322" s="267"/>
      <c r="AI322" s="267"/>
      <c r="AJ322" s="267"/>
      <c r="AK322" s="267"/>
      <c r="AL322" s="267"/>
      <c r="AM322" s="267"/>
      <c r="AN322" s="267"/>
      <c r="AO322" s="267"/>
      <c r="AP322" s="267"/>
      <c r="AQ322" s="267"/>
      <c r="AR322" s="267"/>
      <c r="AS322" s="267"/>
      <c r="AT322" s="267"/>
      <c r="AU322" s="267"/>
      <c r="AV322" s="267"/>
      <c r="AW322" s="267"/>
      <c r="AX322" s="267"/>
      <c r="AY322" s="267"/>
      <c r="AZ322" s="267"/>
      <c r="BA322" s="267"/>
      <c r="BB322" s="267"/>
      <c r="BC322" s="267"/>
      <c r="BD322" s="267"/>
      <c r="BE322" s="267"/>
      <c r="BF322" s="267"/>
      <c r="BG322" s="267"/>
    </row>
    <row r="323" spans="1:59" s="9" customFormat="1" ht="5.4" customHeight="1" x14ac:dyDescent="0.25">
      <c r="B323" s="42"/>
      <c r="C323" s="38"/>
      <c r="D323" s="40"/>
      <c r="E323" s="40"/>
      <c r="F323" s="40"/>
      <c r="G323" s="40"/>
      <c r="H323" s="40"/>
      <c r="I323" s="40"/>
      <c r="J323" s="41"/>
      <c r="M323" s="97"/>
      <c r="N323" s="204"/>
      <c r="O323" s="204"/>
      <c r="P323" s="267"/>
      <c r="Q323" s="267"/>
      <c r="R323" s="267"/>
      <c r="S323" s="393"/>
      <c r="T323" s="267"/>
      <c r="U323" s="267"/>
      <c r="V323" s="267"/>
      <c r="W323" s="267"/>
      <c r="X323" s="267"/>
      <c r="Y323" s="267"/>
      <c r="Z323" s="267"/>
      <c r="AA323" s="267"/>
      <c r="AB323" s="267"/>
      <c r="AC323" s="267"/>
      <c r="AD323" s="267"/>
      <c r="AE323" s="267"/>
      <c r="AF323" s="267"/>
      <c r="AG323" s="267"/>
      <c r="AH323" s="267"/>
      <c r="AI323" s="267"/>
      <c r="AJ323" s="267"/>
      <c r="AK323" s="267"/>
      <c r="AL323" s="267"/>
      <c r="AM323" s="267"/>
      <c r="AN323" s="267"/>
      <c r="AO323" s="267"/>
      <c r="AP323" s="267"/>
      <c r="AQ323" s="267"/>
      <c r="AR323" s="267"/>
      <c r="AS323" s="267"/>
      <c r="AT323" s="267"/>
      <c r="AU323" s="267"/>
      <c r="AV323" s="267"/>
      <c r="AW323" s="267"/>
      <c r="AX323" s="267"/>
      <c r="AY323" s="267"/>
      <c r="AZ323" s="267"/>
      <c r="BA323" s="267"/>
      <c r="BB323" s="267"/>
      <c r="BC323" s="267"/>
      <c r="BD323" s="267"/>
      <c r="BE323" s="267"/>
      <c r="BF323" s="267"/>
      <c r="BG323" s="267"/>
    </row>
    <row r="324" spans="1:59" s="1" customFormat="1" ht="15.75" customHeight="1" x14ac:dyDescent="0.25">
      <c r="B324" s="13" t="s">
        <v>265</v>
      </c>
      <c r="C324" s="473"/>
      <c r="D324" s="473"/>
      <c r="E324" s="473"/>
      <c r="F324" s="473"/>
      <c r="G324" s="473"/>
      <c r="H324" s="473"/>
      <c r="I324" s="473"/>
      <c r="J324" s="102"/>
      <c r="M324" s="97"/>
      <c r="N324" s="97"/>
      <c r="O324" s="97"/>
      <c r="P324" s="474"/>
      <c r="Q324" s="474"/>
      <c r="R324" s="474"/>
      <c r="S324" s="475"/>
      <c r="T324" s="474"/>
      <c r="U324" s="474"/>
      <c r="V324" s="474"/>
      <c r="W324" s="474"/>
      <c r="X324" s="474"/>
      <c r="Y324" s="474"/>
      <c r="Z324" s="474"/>
      <c r="AA324" s="474"/>
      <c r="AB324" s="474"/>
      <c r="AC324" s="474"/>
      <c r="AD324" s="474"/>
      <c r="AE324" s="474"/>
      <c r="AF324" s="474"/>
      <c r="AG324" s="474"/>
      <c r="AH324" s="474"/>
      <c r="AI324" s="474"/>
      <c r="AJ324" s="474"/>
      <c r="AK324" s="474"/>
      <c r="AL324" s="474"/>
      <c r="AM324" s="474"/>
      <c r="AN324" s="474"/>
      <c r="AO324" s="474"/>
      <c r="AP324" s="474"/>
      <c r="AQ324" s="474"/>
      <c r="AR324" s="474"/>
      <c r="AS324" s="474"/>
      <c r="AT324" s="474"/>
      <c r="AU324" s="474"/>
      <c r="AV324" s="474"/>
      <c r="AW324" s="474"/>
      <c r="AX324" s="474"/>
      <c r="AY324" s="474"/>
      <c r="AZ324" s="474"/>
      <c r="BA324" s="474"/>
      <c r="BB324" s="474"/>
      <c r="BC324" s="474"/>
      <c r="BD324" s="474"/>
      <c r="BE324" s="474"/>
      <c r="BF324" s="474"/>
      <c r="BG324" s="474"/>
    </row>
    <row r="325" spans="1:59" s="267" customFormat="1" x14ac:dyDescent="0.25">
      <c r="A325" s="395"/>
      <c r="B325" s="471" t="s">
        <v>247</v>
      </c>
      <c r="C325" s="472"/>
      <c r="D325" s="472"/>
      <c r="E325" s="472"/>
      <c r="F325" s="472"/>
      <c r="G325" s="472"/>
      <c r="H325" s="472"/>
      <c r="I325" s="19"/>
      <c r="J325" s="102"/>
      <c r="K325" s="1"/>
      <c r="L325" s="19"/>
      <c r="M325" s="19"/>
      <c r="N325" s="54"/>
      <c r="O325" s="54"/>
      <c r="S325" s="393"/>
    </row>
    <row r="326" spans="1:59" x14ac:dyDescent="0.25">
      <c r="A326" s="391"/>
      <c r="B326" s="471" t="s">
        <v>248</v>
      </c>
      <c r="C326" s="472"/>
      <c r="D326" s="472"/>
      <c r="E326" s="472"/>
      <c r="F326" s="472"/>
      <c r="G326" s="472"/>
      <c r="H326" s="472"/>
      <c r="I326" s="19"/>
      <c r="J326" s="102"/>
      <c r="K326" s="1"/>
      <c r="L326" s="19"/>
      <c r="M326" s="19"/>
      <c r="N326" s="54"/>
      <c r="O326" s="54"/>
      <c r="P326" s="267"/>
      <c r="Q326" s="267"/>
      <c r="R326" s="267"/>
      <c r="S326" s="393"/>
      <c r="T326" s="267"/>
      <c r="U326" s="267"/>
      <c r="V326" s="267"/>
      <c r="W326" s="267"/>
      <c r="X326" s="267"/>
      <c r="Y326" s="267"/>
      <c r="Z326" s="267"/>
      <c r="AA326" s="267"/>
      <c r="AB326" s="267"/>
      <c r="AC326" s="267"/>
      <c r="AD326" s="267"/>
      <c r="AE326" s="267"/>
      <c r="AF326" s="267"/>
      <c r="AG326" s="267"/>
      <c r="AH326" s="267"/>
      <c r="AI326" s="267"/>
      <c r="AJ326" s="267"/>
      <c r="AK326" s="267"/>
      <c r="AL326" s="267"/>
      <c r="AM326" s="267"/>
      <c r="AN326" s="267"/>
      <c r="AO326" s="267"/>
      <c r="AP326" s="267"/>
      <c r="AQ326" s="267"/>
      <c r="AR326" s="267"/>
      <c r="AS326" s="267"/>
      <c r="AT326" s="267"/>
      <c r="AU326" s="267"/>
      <c r="AV326" s="267"/>
      <c r="AW326" s="267"/>
      <c r="AX326" s="267"/>
      <c r="AY326" s="267"/>
      <c r="AZ326" s="267"/>
      <c r="BA326" s="267"/>
      <c r="BB326" s="267"/>
      <c r="BC326" s="267"/>
      <c r="BD326" s="267"/>
      <c r="BE326" s="267"/>
      <c r="BF326" s="267"/>
      <c r="BG326" s="267"/>
    </row>
    <row r="327" spans="1:59" x14ac:dyDescent="0.25">
      <c r="A327" s="391"/>
      <c r="B327" s="471" t="s">
        <v>147</v>
      </c>
      <c r="C327" s="472"/>
      <c r="D327" s="472"/>
      <c r="E327" s="472"/>
      <c r="F327" s="472"/>
      <c r="G327" s="472"/>
      <c r="H327" s="472"/>
      <c r="I327" s="19"/>
      <c r="J327" s="102"/>
      <c r="K327" s="1"/>
      <c r="L327" s="19"/>
      <c r="M327" s="19"/>
      <c r="N327" s="54"/>
      <c r="O327" s="54"/>
      <c r="P327" s="267"/>
      <c r="Q327" s="267"/>
      <c r="R327" s="267"/>
      <c r="S327" s="393"/>
      <c r="T327" s="267"/>
      <c r="U327" s="267"/>
      <c r="V327" s="267"/>
      <c r="W327" s="267"/>
      <c r="X327" s="267"/>
      <c r="Y327" s="267"/>
      <c r="Z327" s="267"/>
      <c r="AA327" s="267"/>
      <c r="AB327" s="267"/>
      <c r="AC327" s="267"/>
      <c r="AD327" s="267"/>
      <c r="AE327" s="267"/>
      <c r="AF327" s="267"/>
      <c r="AG327" s="267"/>
      <c r="AH327" s="267"/>
      <c r="AI327" s="267"/>
      <c r="AJ327" s="267"/>
      <c r="AK327" s="267"/>
      <c r="AL327" s="267"/>
      <c r="AM327" s="267"/>
      <c r="AN327" s="267"/>
      <c r="AO327" s="267"/>
      <c r="AP327" s="267"/>
      <c r="AQ327" s="267"/>
      <c r="AR327" s="267"/>
      <c r="AS327" s="267"/>
      <c r="AT327" s="267"/>
      <c r="AU327" s="267"/>
      <c r="AV327" s="267"/>
      <c r="AW327" s="267"/>
      <c r="AX327" s="267"/>
      <c r="AY327" s="267"/>
      <c r="AZ327" s="267"/>
      <c r="BA327" s="267"/>
      <c r="BB327" s="267"/>
      <c r="BC327" s="267"/>
      <c r="BD327" s="267"/>
      <c r="BE327" s="267"/>
      <c r="BF327" s="267"/>
      <c r="BG327" s="267"/>
    </row>
    <row r="328" spans="1:59" ht="6.6" customHeight="1" x14ac:dyDescent="0.25">
      <c r="B328" s="272"/>
      <c r="C328" s="476"/>
      <c r="D328" s="476"/>
      <c r="E328" s="666"/>
      <c r="F328" s="666"/>
      <c r="G328" s="666"/>
      <c r="H328" s="666"/>
      <c r="I328" s="477"/>
      <c r="J328" s="5"/>
      <c r="K328" s="6"/>
      <c r="L328" s="6"/>
      <c r="M328" s="6"/>
      <c r="N328" s="6"/>
      <c r="O328" s="109"/>
      <c r="P328" s="267"/>
      <c r="Q328" s="267"/>
      <c r="R328" s="267"/>
      <c r="S328" s="393"/>
      <c r="T328" s="267"/>
      <c r="U328" s="267"/>
      <c r="V328" s="267"/>
      <c r="W328" s="267"/>
      <c r="X328" s="267"/>
      <c r="Y328" s="267"/>
      <c r="Z328" s="267"/>
      <c r="AA328" s="267"/>
      <c r="AB328" s="267"/>
      <c r="AC328" s="267"/>
      <c r="AD328" s="267"/>
      <c r="AE328" s="267"/>
      <c r="AF328" s="267"/>
      <c r="AG328" s="267"/>
      <c r="AH328" s="267"/>
      <c r="AI328" s="267"/>
      <c r="AJ328" s="267"/>
      <c r="AK328" s="267"/>
      <c r="AL328" s="267"/>
      <c r="AM328" s="267"/>
      <c r="AN328" s="267"/>
      <c r="AO328" s="267"/>
      <c r="AP328" s="267"/>
      <c r="AQ328" s="267"/>
      <c r="AR328" s="267"/>
      <c r="AS328" s="267"/>
      <c r="AT328" s="267"/>
      <c r="AU328" s="267"/>
      <c r="AV328" s="267"/>
      <c r="AW328" s="267"/>
      <c r="AX328" s="267"/>
      <c r="AY328" s="267"/>
      <c r="AZ328" s="267"/>
      <c r="BA328" s="267"/>
      <c r="BB328" s="267"/>
      <c r="BC328" s="267"/>
      <c r="BD328" s="267"/>
      <c r="BE328" s="267"/>
      <c r="BF328" s="267"/>
      <c r="BG328" s="267"/>
    </row>
    <row r="329" spans="1:59" ht="13.2" customHeight="1" x14ac:dyDescent="0.25">
      <c r="A329" s="391"/>
      <c r="B329" s="667" t="s">
        <v>148</v>
      </c>
      <c r="C329" s="668"/>
      <c r="D329" s="668"/>
      <c r="E329" s="669"/>
      <c r="F329" s="55"/>
      <c r="G329" s="140" t="s">
        <v>3</v>
      </c>
      <c r="H329" s="55"/>
      <c r="I329" s="140" t="s">
        <v>2</v>
      </c>
      <c r="J329" s="102"/>
      <c r="K329" s="1"/>
      <c r="L329" s="668"/>
      <c r="M329" s="668"/>
      <c r="N329" s="668"/>
      <c r="O329" s="668"/>
      <c r="P329" s="267"/>
      <c r="Q329" s="267"/>
      <c r="R329" s="267"/>
      <c r="S329" s="393"/>
      <c r="T329" s="267"/>
      <c r="U329" s="267"/>
      <c r="V329" s="267"/>
      <c r="W329" s="267"/>
      <c r="X329" s="267"/>
      <c r="Y329" s="267"/>
      <c r="Z329" s="267"/>
      <c r="AA329" s="267"/>
      <c r="AB329" s="267"/>
      <c r="AC329" s="267"/>
      <c r="AD329" s="267"/>
      <c r="AE329" s="267"/>
      <c r="AF329" s="267"/>
      <c r="AG329" s="267"/>
      <c r="AH329" s="267"/>
      <c r="AI329" s="267"/>
      <c r="AJ329" s="267"/>
      <c r="AK329" s="267"/>
      <c r="AL329" s="267"/>
      <c r="AM329" s="267"/>
      <c r="AN329" s="267"/>
      <c r="AO329" s="267"/>
      <c r="AP329" s="267"/>
      <c r="AQ329" s="267"/>
      <c r="AR329" s="267"/>
      <c r="AS329" s="267"/>
      <c r="AT329" s="267"/>
      <c r="AU329" s="267"/>
      <c r="AV329" s="267"/>
      <c r="AW329" s="267"/>
      <c r="AX329" s="267"/>
      <c r="AY329" s="267"/>
      <c r="AZ329" s="267"/>
      <c r="BA329" s="267"/>
      <c r="BB329" s="267"/>
      <c r="BC329" s="267"/>
      <c r="BD329" s="267"/>
      <c r="BE329" s="267"/>
      <c r="BF329" s="267"/>
      <c r="BG329" s="267"/>
    </row>
    <row r="330" spans="1:59" ht="9.6" customHeight="1" x14ac:dyDescent="0.25">
      <c r="B330" s="31"/>
      <c r="C330" s="32"/>
      <c r="D330" s="32"/>
      <c r="E330" s="32"/>
      <c r="F330" s="32"/>
      <c r="G330" s="32"/>
      <c r="H330" s="33"/>
      <c r="I330" s="34"/>
      <c r="J330" s="35"/>
      <c r="K330" s="9"/>
      <c r="P330" s="267"/>
      <c r="Q330" s="267"/>
      <c r="R330" s="267"/>
      <c r="S330" s="393"/>
      <c r="T330" s="267"/>
      <c r="U330" s="267"/>
      <c r="V330" s="267"/>
      <c r="W330" s="267"/>
      <c r="X330" s="267"/>
      <c r="Y330" s="267"/>
      <c r="Z330" s="267"/>
      <c r="AA330" s="267"/>
      <c r="AB330" s="267"/>
      <c r="AC330" s="267"/>
      <c r="AD330" s="267"/>
      <c r="AE330" s="267"/>
      <c r="AF330" s="267"/>
      <c r="AG330" s="267"/>
      <c r="AH330" s="267"/>
      <c r="AI330" s="267"/>
      <c r="AJ330" s="267"/>
      <c r="AK330" s="267"/>
      <c r="AL330" s="267"/>
      <c r="AM330" s="267"/>
      <c r="AN330" s="267"/>
      <c r="AO330" s="267"/>
      <c r="AP330" s="267"/>
      <c r="AQ330" s="267"/>
      <c r="AR330" s="267"/>
      <c r="AS330" s="267"/>
      <c r="AT330" s="267"/>
      <c r="AU330" s="267"/>
      <c r="AV330" s="267"/>
      <c r="AW330" s="267"/>
      <c r="AX330" s="267"/>
      <c r="AY330" s="267"/>
      <c r="AZ330" s="267"/>
      <c r="BA330" s="267"/>
      <c r="BB330" s="267"/>
      <c r="BC330" s="267"/>
      <c r="BD330" s="267"/>
      <c r="BE330" s="267"/>
      <c r="BF330" s="267"/>
      <c r="BG330" s="267"/>
    </row>
    <row r="331" spans="1:59" ht="8.4" customHeight="1" x14ac:dyDescent="0.25">
      <c r="H331" s="12"/>
      <c r="I331" s="12"/>
      <c r="P331" s="267"/>
      <c r="Q331" s="267"/>
      <c r="R331" s="393"/>
      <c r="S331" s="267"/>
      <c r="T331" s="267"/>
      <c r="U331" s="267"/>
      <c r="V331" s="267"/>
      <c r="W331" s="267"/>
      <c r="X331" s="267"/>
      <c r="Y331" s="267"/>
      <c r="Z331" s="267"/>
      <c r="AA331" s="267"/>
      <c r="AB331" s="267"/>
      <c r="AC331" s="267"/>
      <c r="AD331" s="267"/>
      <c r="AE331" s="267"/>
      <c r="AF331" s="267"/>
      <c r="AG331" s="267"/>
      <c r="AH331" s="267"/>
      <c r="AI331" s="267"/>
      <c r="AJ331" s="267"/>
      <c r="AK331" s="267"/>
      <c r="AL331" s="267"/>
      <c r="AM331" s="267"/>
      <c r="AN331" s="267"/>
      <c r="AO331" s="267"/>
      <c r="AP331" s="267"/>
      <c r="AQ331" s="267"/>
      <c r="AR331" s="267"/>
      <c r="AS331" s="267"/>
      <c r="AT331" s="267"/>
      <c r="AU331" s="267"/>
      <c r="AV331" s="267"/>
      <c r="AW331" s="267"/>
      <c r="AX331" s="267"/>
      <c r="AY331" s="267"/>
      <c r="AZ331" s="267"/>
      <c r="BA331" s="267"/>
      <c r="BB331" s="267"/>
      <c r="BC331" s="267"/>
      <c r="BD331" s="267"/>
      <c r="BE331" s="267"/>
      <c r="BF331" s="267"/>
      <c r="BG331" s="267"/>
    </row>
    <row r="332" spans="1:59" ht="8.4" customHeight="1" x14ac:dyDescent="0.25">
      <c r="H332" s="12"/>
      <c r="I332" s="12"/>
      <c r="P332" s="267"/>
      <c r="Q332" s="267"/>
      <c r="R332" s="393"/>
      <c r="S332" s="267"/>
      <c r="T332" s="267"/>
      <c r="U332" s="267"/>
      <c r="V332" s="267"/>
      <c r="W332" s="267"/>
      <c r="X332" s="267"/>
      <c r="Y332" s="267"/>
      <c r="Z332" s="267"/>
      <c r="AA332" s="267"/>
      <c r="AB332" s="267"/>
      <c r="AC332" s="267"/>
      <c r="AD332" s="267"/>
      <c r="AE332" s="267"/>
      <c r="AF332" s="267"/>
      <c r="AG332" s="267"/>
      <c r="AH332" s="267"/>
      <c r="AI332" s="267"/>
      <c r="AJ332" s="267"/>
      <c r="AK332" s="267"/>
      <c r="AL332" s="267"/>
      <c r="AM332" s="267"/>
      <c r="AN332" s="267"/>
      <c r="AO332" s="267"/>
      <c r="AP332" s="267"/>
      <c r="AQ332" s="267"/>
      <c r="AR332" s="267"/>
      <c r="AS332" s="267"/>
      <c r="AT332" s="267"/>
      <c r="AU332" s="267"/>
      <c r="AV332" s="267"/>
      <c r="AW332" s="267"/>
      <c r="AX332" s="267"/>
      <c r="AY332" s="267"/>
      <c r="AZ332" s="267"/>
      <c r="BA332" s="267"/>
      <c r="BB332" s="267"/>
      <c r="BC332" s="267"/>
      <c r="BD332" s="267"/>
      <c r="BE332" s="267"/>
      <c r="BF332" s="267"/>
      <c r="BG332" s="267"/>
    </row>
    <row r="333" spans="1:59" ht="7.5" customHeight="1" x14ac:dyDescent="0.25">
      <c r="B333" s="23"/>
      <c r="C333" s="24"/>
      <c r="D333" s="24"/>
      <c r="E333" s="24"/>
      <c r="F333" s="24"/>
      <c r="G333" s="24"/>
      <c r="H333" s="25"/>
      <c r="I333" s="26"/>
      <c r="J333" s="27"/>
      <c r="R333" s="392"/>
      <c r="S333" s="61"/>
      <c r="T333" s="61"/>
      <c r="U333" s="61"/>
      <c r="V333" s="61"/>
      <c r="W333" s="61"/>
      <c r="X333" s="61"/>
      <c r="Y333" s="61"/>
      <c r="Z333" s="61"/>
      <c r="AA333" s="61"/>
      <c r="AB333" s="61"/>
      <c r="AC333" s="61"/>
      <c r="AD333" s="61"/>
      <c r="AE333" s="61"/>
      <c r="AF333" s="61"/>
      <c r="AG333" s="61"/>
      <c r="AH333" s="61"/>
      <c r="AI333" s="61"/>
      <c r="AJ333" s="61"/>
      <c r="AK333" s="61"/>
      <c r="AL333" s="61"/>
      <c r="AM333" s="61"/>
      <c r="AN333" s="267"/>
      <c r="AO333" s="267"/>
      <c r="AP333" s="267"/>
      <c r="AQ333" s="267"/>
      <c r="AR333" s="267"/>
      <c r="AS333" s="267"/>
      <c r="AT333" s="267"/>
      <c r="AU333" s="267"/>
      <c r="AV333" s="267"/>
      <c r="AW333" s="267"/>
      <c r="AX333" s="267"/>
      <c r="AY333" s="267"/>
      <c r="AZ333" s="267"/>
      <c r="BA333" s="267"/>
      <c r="BB333" s="267"/>
      <c r="BC333" s="267"/>
      <c r="BD333" s="267"/>
      <c r="BE333" s="267"/>
      <c r="BF333" s="267"/>
      <c r="BG333" s="267"/>
    </row>
    <row r="334" spans="1:59" ht="13.8" x14ac:dyDescent="0.25">
      <c r="A334" s="86"/>
      <c r="B334" s="275" t="s">
        <v>253</v>
      </c>
      <c r="C334" s="276"/>
      <c r="D334" s="276"/>
      <c r="E334" s="276"/>
      <c r="F334" s="277"/>
      <c r="G334" s="277"/>
      <c r="H334" s="277"/>
      <c r="I334" s="277"/>
      <c r="J334" s="278"/>
      <c r="K334" s="279"/>
      <c r="L334" s="432"/>
      <c r="M334" s="276"/>
      <c r="N334" s="276"/>
      <c r="O334" s="276"/>
      <c r="R334" s="7"/>
      <c r="AN334" s="267"/>
      <c r="AO334" s="267"/>
      <c r="AP334" s="267"/>
      <c r="AQ334" s="267"/>
      <c r="AR334" s="267"/>
      <c r="AS334" s="267"/>
      <c r="AT334" s="267"/>
      <c r="AU334" s="267"/>
      <c r="AV334" s="267"/>
      <c r="AW334" s="267"/>
      <c r="AX334" s="267"/>
      <c r="AY334" s="267"/>
      <c r="AZ334" s="267"/>
      <c r="BA334" s="267"/>
      <c r="BB334" s="267"/>
      <c r="BC334" s="267"/>
      <c r="BD334" s="267"/>
      <c r="BE334" s="267"/>
      <c r="BF334" s="267"/>
      <c r="BG334" s="267"/>
    </row>
    <row r="335" spans="1:59" ht="6" customHeight="1" x14ac:dyDescent="0.25">
      <c r="B335" s="91"/>
      <c r="C335" s="280"/>
      <c r="D335" s="280"/>
      <c r="E335" s="280"/>
      <c r="F335" s="280"/>
      <c r="G335" s="280"/>
      <c r="H335" s="280"/>
      <c r="I335" s="280"/>
      <c r="J335" s="228"/>
      <c r="K335" s="281"/>
      <c r="M335" s="280"/>
      <c r="N335" s="280"/>
      <c r="O335" s="280"/>
      <c r="AL335" s="9"/>
      <c r="AM335" s="9"/>
      <c r="AN335" s="267"/>
      <c r="AO335" s="267"/>
      <c r="AP335" s="267"/>
      <c r="AQ335" s="267"/>
      <c r="AR335" s="267"/>
      <c r="AS335" s="267"/>
      <c r="AT335" s="267"/>
      <c r="AU335" s="267"/>
      <c r="AV335" s="267"/>
      <c r="AW335" s="267"/>
      <c r="AX335" s="267"/>
      <c r="AY335" s="267"/>
      <c r="AZ335" s="267"/>
      <c r="BA335" s="267"/>
      <c r="BB335" s="267"/>
      <c r="BC335" s="267"/>
      <c r="BD335" s="267"/>
      <c r="BE335" s="267"/>
      <c r="BF335" s="267"/>
      <c r="BG335" s="267"/>
    </row>
    <row r="336" spans="1:59" ht="12.75" customHeight="1" x14ac:dyDescent="0.25">
      <c r="B336" s="91"/>
      <c r="C336" s="670" t="s">
        <v>260</v>
      </c>
      <c r="D336" s="670"/>
      <c r="E336" s="670"/>
      <c r="F336" s="670"/>
      <c r="G336" s="670"/>
      <c r="H336" s="670"/>
      <c r="I336" s="670"/>
      <c r="J336" s="228"/>
      <c r="M336" s="670"/>
      <c r="N336" s="670"/>
      <c r="O336" s="670"/>
      <c r="AN336" s="267"/>
      <c r="AO336" s="267"/>
      <c r="AP336" s="267"/>
      <c r="AQ336" s="267"/>
      <c r="AR336" s="267"/>
      <c r="AS336" s="267"/>
      <c r="AT336" s="267"/>
      <c r="AU336" s="267"/>
      <c r="AV336" s="267"/>
      <c r="AW336" s="267"/>
      <c r="AX336" s="267"/>
      <c r="AY336" s="267"/>
      <c r="AZ336" s="61"/>
      <c r="BA336" s="61"/>
      <c r="BB336" s="61"/>
      <c r="BC336" s="61"/>
      <c r="BD336" s="61"/>
      <c r="BE336" s="61"/>
      <c r="BF336" s="61"/>
      <c r="BG336" s="61"/>
    </row>
    <row r="337" spans="2:59" ht="12.75" customHeight="1" x14ac:dyDescent="0.25">
      <c r="B337" s="91"/>
      <c r="C337" s="280" t="s">
        <v>98</v>
      </c>
      <c r="D337" s="283"/>
      <c r="E337" s="282"/>
      <c r="F337" s="282"/>
      <c r="G337" s="282"/>
      <c r="H337" s="282"/>
      <c r="I337" s="282"/>
      <c r="J337" s="228"/>
      <c r="M337" s="685"/>
      <c r="N337" s="685"/>
      <c r="O337" s="685"/>
      <c r="AZ337" s="9"/>
      <c r="BA337" s="9"/>
      <c r="BB337" s="9"/>
      <c r="BC337" s="9"/>
      <c r="BD337" s="9"/>
      <c r="BE337" s="9"/>
      <c r="BF337" s="9"/>
      <c r="BG337" s="9"/>
    </row>
    <row r="338" spans="2:59" ht="12.75" customHeight="1" x14ac:dyDescent="0.25">
      <c r="B338" s="91"/>
      <c r="C338" s="280" t="s">
        <v>99</v>
      </c>
      <c r="D338" s="283"/>
      <c r="E338" s="282"/>
      <c r="F338" s="282"/>
      <c r="G338" s="282"/>
      <c r="H338" s="282"/>
      <c r="I338" s="282"/>
      <c r="J338" s="228"/>
      <c r="M338" s="280"/>
      <c r="N338" s="284"/>
      <c r="O338" s="284"/>
      <c r="AL338" s="9"/>
      <c r="AM338" s="9"/>
      <c r="AN338" s="9"/>
      <c r="AO338" s="9"/>
      <c r="AP338" s="9"/>
      <c r="AQ338" s="9"/>
      <c r="AR338" s="9"/>
      <c r="AS338" s="9"/>
      <c r="AT338" s="9"/>
      <c r="AU338" s="9"/>
      <c r="AV338" s="9"/>
      <c r="AW338" s="9"/>
      <c r="AX338" s="9"/>
      <c r="AY338" s="9"/>
    </row>
    <row r="339" spans="2:59" ht="12.75" customHeight="1" x14ac:dyDescent="0.25">
      <c r="B339" s="91"/>
      <c r="C339" s="280" t="s">
        <v>110</v>
      </c>
      <c r="D339" s="283"/>
      <c r="E339" s="282"/>
      <c r="F339" s="282"/>
      <c r="G339" s="282"/>
      <c r="H339" s="282"/>
      <c r="I339" s="282"/>
      <c r="J339" s="228"/>
      <c r="M339" s="280"/>
      <c r="N339" s="280"/>
      <c r="O339" s="280"/>
    </row>
    <row r="340" spans="2:59" x14ac:dyDescent="0.25">
      <c r="B340" s="91"/>
      <c r="C340" s="280" t="s">
        <v>100</v>
      </c>
      <c r="D340" s="283"/>
      <c r="E340" s="282"/>
      <c r="F340" s="282"/>
      <c r="G340" s="282"/>
      <c r="H340" s="282"/>
      <c r="I340" s="282"/>
      <c r="J340" s="228"/>
      <c r="M340" s="280"/>
      <c r="N340" s="280"/>
      <c r="O340" s="280"/>
      <c r="R340" s="7"/>
    </row>
    <row r="341" spans="2:59" ht="12.75" customHeight="1" x14ac:dyDescent="0.25">
      <c r="B341" s="91"/>
      <c r="C341" s="280" t="s">
        <v>101</v>
      </c>
      <c r="D341" s="283"/>
      <c r="E341" s="282"/>
      <c r="F341" s="282"/>
      <c r="G341" s="282"/>
      <c r="H341" s="282"/>
      <c r="I341" s="282"/>
      <c r="J341" s="228"/>
      <c r="M341" s="280"/>
      <c r="N341" s="280"/>
      <c r="O341" s="280"/>
      <c r="AZ341" s="9"/>
      <c r="BA341" s="9"/>
      <c r="BB341" s="9"/>
      <c r="BC341" s="9"/>
      <c r="BD341" s="9"/>
      <c r="BE341" s="9"/>
      <c r="BF341" s="9"/>
      <c r="BG341" s="9"/>
    </row>
    <row r="342" spans="2:59" ht="12.75" hidden="1" customHeight="1" x14ac:dyDescent="0.25">
      <c r="B342" s="91"/>
      <c r="C342" s="280" t="s">
        <v>117</v>
      </c>
      <c r="D342" s="283"/>
      <c r="E342" s="282"/>
      <c r="F342" s="282"/>
      <c r="G342" s="282"/>
      <c r="H342" s="282"/>
      <c r="I342" s="282"/>
      <c r="J342" s="228"/>
      <c r="M342" s="280"/>
      <c r="N342" s="280"/>
      <c r="O342" s="280"/>
      <c r="AN342" s="9"/>
      <c r="AO342" s="9"/>
      <c r="AP342" s="9"/>
      <c r="AQ342" s="9"/>
      <c r="AR342" s="9"/>
      <c r="AS342" s="9"/>
      <c r="AT342" s="9"/>
      <c r="AU342" s="9"/>
      <c r="AV342" s="9"/>
      <c r="AW342" s="9"/>
      <c r="AX342" s="9"/>
      <c r="AY342" s="9"/>
    </row>
    <row r="343" spans="2:59" ht="12.75" hidden="1" customHeight="1" x14ac:dyDescent="0.25">
      <c r="B343" s="91"/>
      <c r="C343" s="280" t="s">
        <v>118</v>
      </c>
      <c r="D343" s="283"/>
      <c r="E343" s="282"/>
      <c r="F343" s="282"/>
      <c r="G343" s="282"/>
      <c r="H343" s="282"/>
      <c r="I343" s="282"/>
      <c r="J343" s="228"/>
      <c r="M343" s="280"/>
      <c r="N343" s="280"/>
      <c r="O343" s="280"/>
    </row>
    <row r="344" spans="2:59" ht="6.75" customHeight="1" x14ac:dyDescent="0.25">
      <c r="B344" s="91"/>
      <c r="C344" s="280"/>
      <c r="D344" s="506"/>
      <c r="E344" s="505"/>
      <c r="F344" s="505"/>
      <c r="G344" s="505"/>
      <c r="H344" s="505"/>
      <c r="I344" s="505"/>
      <c r="J344" s="228"/>
      <c r="M344" s="280"/>
      <c r="N344" s="280"/>
      <c r="O344" s="280"/>
    </row>
    <row r="345" spans="2:59" ht="23.25" customHeight="1" x14ac:dyDescent="0.25">
      <c r="B345" s="91"/>
      <c r="C345" s="695" t="s">
        <v>262</v>
      </c>
      <c r="D345" s="695"/>
      <c r="E345" s="695"/>
      <c r="F345" s="695"/>
      <c r="G345" s="695"/>
      <c r="H345" s="695"/>
      <c r="I345" s="695"/>
      <c r="J345" s="228"/>
      <c r="M345" s="280"/>
      <c r="N345" s="280"/>
      <c r="O345" s="280"/>
    </row>
    <row r="346" spans="2:59" ht="7.5" customHeight="1" x14ac:dyDescent="0.25">
      <c r="B346" s="91"/>
      <c r="C346" s="282"/>
      <c r="D346" s="282"/>
      <c r="E346" s="282"/>
      <c r="F346" s="282"/>
      <c r="G346" s="282"/>
      <c r="H346" s="282"/>
      <c r="I346" s="282"/>
      <c r="J346" s="228"/>
      <c r="M346" s="282"/>
      <c r="N346" s="282"/>
      <c r="O346" s="282"/>
    </row>
    <row r="347" spans="2:59" ht="46.95" customHeight="1" x14ac:dyDescent="0.25">
      <c r="B347" s="285"/>
      <c r="C347" s="686"/>
      <c r="D347" s="687"/>
      <c r="E347" s="687"/>
      <c r="F347" s="687"/>
      <c r="G347" s="687"/>
      <c r="H347" s="687"/>
      <c r="I347" s="688"/>
      <c r="J347" s="102"/>
      <c r="K347" s="1"/>
      <c r="L347" s="433"/>
      <c r="M347" s="689"/>
      <c r="N347" s="690"/>
      <c r="O347" s="690"/>
    </row>
    <row r="348" spans="2:59" ht="7.5" customHeight="1" x14ac:dyDescent="0.25">
      <c r="B348" s="91"/>
      <c r="C348" s="286"/>
      <c r="D348" s="287"/>
      <c r="E348" s="287"/>
      <c r="F348" s="287"/>
      <c r="G348" s="287"/>
      <c r="H348" s="287"/>
      <c r="I348" s="288"/>
      <c r="J348" s="228"/>
      <c r="M348" s="434"/>
      <c r="N348" s="434"/>
      <c r="O348" s="434"/>
    </row>
    <row r="349" spans="2:59" ht="18.600000000000001" customHeight="1" x14ac:dyDescent="0.25">
      <c r="B349" s="91"/>
      <c r="C349" s="691" t="s">
        <v>166</v>
      </c>
      <c r="D349" s="692"/>
      <c r="E349" s="692"/>
      <c r="F349" s="692"/>
      <c r="G349" s="692"/>
      <c r="H349" s="692"/>
      <c r="I349" s="693"/>
      <c r="J349" s="228"/>
      <c r="M349" s="555"/>
      <c r="N349" s="694"/>
      <c r="O349" s="694"/>
    </row>
    <row r="350" spans="2:59" x14ac:dyDescent="0.25">
      <c r="B350" s="91"/>
      <c r="C350" s="543"/>
      <c r="D350" s="544"/>
      <c r="E350" s="544"/>
      <c r="F350" s="546"/>
      <c r="G350" s="544"/>
      <c r="H350" s="544"/>
      <c r="I350" s="547"/>
      <c r="J350" s="228"/>
      <c r="M350" s="694"/>
      <c r="N350" s="694"/>
      <c r="O350" s="694"/>
    </row>
    <row r="351" spans="2:59" x14ac:dyDescent="0.25">
      <c r="B351" s="91"/>
      <c r="C351" s="545"/>
      <c r="D351" s="544"/>
      <c r="E351" s="544"/>
      <c r="F351" s="544"/>
      <c r="G351" s="544"/>
      <c r="H351" s="544"/>
      <c r="I351" s="547"/>
      <c r="J351" s="228"/>
      <c r="M351" s="555"/>
      <c r="N351" s="694"/>
      <c r="O351" s="694"/>
    </row>
    <row r="352" spans="2:59" x14ac:dyDescent="0.25">
      <c r="B352" s="91"/>
      <c r="C352" s="677"/>
      <c r="D352" s="678"/>
      <c r="E352" s="679"/>
      <c r="F352" s="680"/>
      <c r="G352" s="680"/>
      <c r="H352" s="680"/>
      <c r="I352" s="681"/>
      <c r="J352" s="228"/>
      <c r="M352" s="682"/>
      <c r="N352" s="678"/>
      <c r="O352" s="678"/>
    </row>
    <row r="353" spans="2:59" x14ac:dyDescent="0.25">
      <c r="B353" s="91"/>
      <c r="C353" s="294" t="s">
        <v>4</v>
      </c>
      <c r="D353" s="295"/>
      <c r="E353" s="296"/>
      <c r="F353" s="295"/>
      <c r="G353" s="295" t="s">
        <v>256</v>
      </c>
      <c r="H353" s="295"/>
      <c r="I353" s="297"/>
      <c r="J353" s="228"/>
      <c r="M353" s="280"/>
      <c r="N353" s="280"/>
      <c r="O353" s="280"/>
    </row>
    <row r="354" spans="2:59" ht="9" customHeight="1" x14ac:dyDescent="0.25">
      <c r="B354" s="31"/>
      <c r="C354" s="298"/>
      <c r="D354" s="298"/>
      <c r="E354" s="298"/>
      <c r="F354" s="298"/>
      <c r="G354" s="683"/>
      <c r="H354" s="683"/>
      <c r="I354" s="683"/>
      <c r="J354" s="35"/>
      <c r="M354" s="366"/>
      <c r="N354" s="366"/>
      <c r="O354" s="366"/>
    </row>
    <row r="355" spans="2:59" ht="19.2" customHeight="1" x14ac:dyDescent="0.25">
      <c r="P355" s="61"/>
      <c r="Q355" s="61"/>
    </row>
    <row r="356" spans="2:59" ht="26.4" hidden="1" customHeight="1" x14ac:dyDescent="0.25"/>
    <row r="357" spans="2:59" ht="7.5" hidden="1" customHeight="1" x14ac:dyDescent="0.25">
      <c r="B357" s="23"/>
      <c r="C357" s="24"/>
      <c r="D357" s="24"/>
      <c r="E357" s="24"/>
      <c r="F357" s="24"/>
      <c r="G357" s="24"/>
      <c r="H357" s="25"/>
      <c r="I357" s="26"/>
      <c r="J357" s="27"/>
    </row>
    <row r="358" spans="2:59" ht="6.75" hidden="1" customHeight="1" x14ac:dyDescent="0.25">
      <c r="B358" s="91"/>
      <c r="E358" s="300"/>
      <c r="F358" s="300"/>
      <c r="G358" s="300"/>
      <c r="H358" s="300"/>
      <c r="J358" s="228"/>
      <c r="O358" s="300"/>
      <c r="P358" s="86"/>
    </row>
    <row r="359" spans="2:59" ht="13.8" hidden="1" x14ac:dyDescent="0.25">
      <c r="B359" s="108" t="s">
        <v>15</v>
      </c>
      <c r="C359" s="301"/>
      <c r="D359" s="54"/>
      <c r="E359" s="54"/>
      <c r="F359" s="97"/>
      <c r="G359" s="97"/>
      <c r="H359" s="97"/>
      <c r="I359" s="97"/>
      <c r="J359" s="102"/>
      <c r="K359" s="1"/>
      <c r="L359" s="140"/>
      <c r="M359" s="301"/>
      <c r="N359" s="54"/>
      <c r="O359" s="54"/>
      <c r="P359" s="86"/>
    </row>
    <row r="360" spans="2:59" ht="8.25" hidden="1" customHeight="1" x14ac:dyDescent="0.25">
      <c r="B360" s="8"/>
      <c r="C360" s="54"/>
      <c r="D360" s="54"/>
      <c r="E360" s="54"/>
      <c r="F360" s="1"/>
      <c r="G360" s="1"/>
      <c r="H360" s="100"/>
      <c r="I360" s="240"/>
      <c r="J360" s="102"/>
      <c r="K360" s="1"/>
      <c r="L360" s="9"/>
      <c r="M360" s="54"/>
      <c r="N360" s="54"/>
      <c r="O360" s="54"/>
    </row>
    <row r="361" spans="2:59" ht="8.25" hidden="1" customHeight="1" x14ac:dyDescent="0.25">
      <c r="B361" s="91"/>
      <c r="C361" s="286"/>
      <c r="D361" s="302"/>
      <c r="E361" s="302"/>
      <c r="F361" s="302"/>
      <c r="G361" s="302"/>
      <c r="H361" s="302"/>
      <c r="I361" s="303"/>
      <c r="J361" s="228"/>
      <c r="K361" s="281"/>
      <c r="M361" s="684"/>
      <c r="N361" s="684"/>
      <c r="O361" s="684"/>
      <c r="R361" s="267"/>
      <c r="S361" s="267"/>
      <c r="T361" s="267"/>
      <c r="U361" s="267"/>
      <c r="V361" s="267"/>
      <c r="W361" s="267"/>
      <c r="X361" s="267"/>
      <c r="Y361" s="267"/>
      <c r="Z361" s="267"/>
      <c r="AA361" s="267"/>
      <c r="AB361" s="267"/>
      <c r="AC361" s="267"/>
      <c r="AD361" s="267"/>
      <c r="AE361" s="267"/>
      <c r="AF361" s="267"/>
      <c r="AG361" s="267"/>
      <c r="AH361" s="267"/>
      <c r="AI361" s="267"/>
      <c r="AJ361" s="267"/>
      <c r="AK361" s="267"/>
      <c r="AL361" s="267"/>
      <c r="AM361" s="267"/>
    </row>
    <row r="362" spans="2:59" s="267" customFormat="1" ht="12.75" hidden="1" customHeight="1" x14ac:dyDescent="0.25">
      <c r="B362" s="252"/>
      <c r="C362" s="697" t="s">
        <v>25</v>
      </c>
      <c r="D362" s="698"/>
      <c r="E362" s="698"/>
      <c r="F362" s="698"/>
      <c r="G362" s="698"/>
      <c r="H362" s="698"/>
      <c r="I362" s="699"/>
      <c r="J362" s="270"/>
      <c r="M362" s="696"/>
      <c r="N362" s="696"/>
      <c r="O362" s="696"/>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row>
    <row r="363" spans="2:59" s="267" customFormat="1" ht="12.75" hidden="1" customHeight="1" x14ac:dyDescent="0.25">
      <c r="B363" s="252"/>
      <c r="C363" s="697" t="s">
        <v>97</v>
      </c>
      <c r="D363" s="698"/>
      <c r="E363" s="698"/>
      <c r="F363" s="698"/>
      <c r="G363" s="698"/>
      <c r="H363" s="698"/>
      <c r="I363" s="699"/>
      <c r="J363" s="270"/>
      <c r="M363" s="696"/>
      <c r="N363" s="696"/>
      <c r="O363" s="696"/>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row>
    <row r="364" spans="2:59" s="267" customFormat="1" ht="6.75" hidden="1" customHeight="1" x14ac:dyDescent="0.25">
      <c r="B364" s="252"/>
      <c r="C364" s="306"/>
      <c r="D364" s="307"/>
      <c r="E364" s="307"/>
      <c r="F364" s="307"/>
      <c r="G364" s="307"/>
      <c r="H364" s="307"/>
      <c r="I364" s="308"/>
      <c r="J364" s="270"/>
      <c r="M364" s="696"/>
      <c r="N364" s="696"/>
      <c r="O364" s="696"/>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row>
    <row r="365" spans="2:59" s="267" customFormat="1" ht="12.75" hidden="1" customHeight="1" x14ac:dyDescent="0.25">
      <c r="B365" s="252"/>
      <c r="C365" s="697" t="s">
        <v>22</v>
      </c>
      <c r="D365" s="698"/>
      <c r="E365" s="700"/>
      <c r="F365" s="309"/>
      <c r="G365" s="307" t="s">
        <v>3</v>
      </c>
      <c r="H365" s="310"/>
      <c r="I365" s="308" t="s">
        <v>2</v>
      </c>
      <c r="J365" s="270"/>
      <c r="M365" s="696"/>
      <c r="N365" s="696"/>
      <c r="O365" s="696"/>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Z365" s="12"/>
      <c r="BA365" s="12"/>
      <c r="BB365" s="12"/>
      <c r="BC365" s="12"/>
      <c r="BD365" s="12"/>
      <c r="BE365" s="12"/>
      <c r="BF365" s="12"/>
      <c r="BG365" s="12"/>
    </row>
    <row r="366" spans="2:59" s="267" customFormat="1" ht="6" hidden="1" customHeight="1" x14ac:dyDescent="0.25">
      <c r="B366" s="252"/>
      <c r="C366" s="304"/>
      <c r="D366" s="305"/>
      <c r="E366" s="305"/>
      <c r="F366" s="307"/>
      <c r="G366" s="307"/>
      <c r="H366" s="307"/>
      <c r="I366" s="308"/>
      <c r="J366" s="270"/>
      <c r="M366" s="696"/>
      <c r="N366" s="696"/>
      <c r="O366" s="696"/>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row>
    <row r="367" spans="2:59" s="267" customFormat="1" ht="12.75" hidden="1" customHeight="1" x14ac:dyDescent="0.25">
      <c r="B367" s="252"/>
      <c r="C367" s="697" t="s">
        <v>23</v>
      </c>
      <c r="D367" s="698"/>
      <c r="E367" s="698"/>
      <c r="F367" s="309"/>
      <c r="G367" s="307" t="s">
        <v>3</v>
      </c>
      <c r="H367" s="310"/>
      <c r="I367" s="308" t="s">
        <v>2</v>
      </c>
      <c r="J367" s="270"/>
      <c r="M367" s="696"/>
      <c r="N367" s="696"/>
      <c r="O367" s="696"/>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row>
    <row r="368" spans="2:59" s="267" customFormat="1" ht="6" hidden="1" customHeight="1" x14ac:dyDescent="0.25">
      <c r="B368" s="252"/>
      <c r="C368" s="304"/>
      <c r="D368" s="305"/>
      <c r="E368" s="305"/>
      <c r="F368" s="307"/>
      <c r="G368" s="307"/>
      <c r="H368" s="307"/>
      <c r="I368" s="308"/>
      <c r="J368" s="270"/>
      <c r="M368" s="696"/>
      <c r="N368" s="696"/>
      <c r="O368" s="696"/>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row>
    <row r="369" spans="2:59" s="267" customFormat="1" ht="12.75" hidden="1" customHeight="1" x14ac:dyDescent="0.25">
      <c r="B369" s="252"/>
      <c r="C369" s="697" t="s">
        <v>24</v>
      </c>
      <c r="D369" s="698"/>
      <c r="E369" s="698"/>
      <c r="F369" s="309"/>
      <c r="G369" s="307" t="s">
        <v>3</v>
      </c>
      <c r="H369" s="310"/>
      <c r="I369" s="308" t="s">
        <v>2</v>
      </c>
      <c r="J369" s="270"/>
      <c r="M369" s="696"/>
      <c r="N369" s="696"/>
      <c r="O369" s="696"/>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row>
    <row r="370" spans="2:59" s="267" customFormat="1" ht="7.5" hidden="1" customHeight="1" x14ac:dyDescent="0.25">
      <c r="B370" s="252"/>
      <c r="C370" s="311"/>
      <c r="D370" s="312"/>
      <c r="E370" s="312"/>
      <c r="F370" s="313"/>
      <c r="G370" s="313"/>
      <c r="H370" s="313"/>
      <c r="I370" s="314"/>
      <c r="J370" s="270"/>
      <c r="M370" s="696"/>
      <c r="N370" s="696"/>
      <c r="O370" s="696"/>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row>
    <row r="371" spans="2:59" ht="6" hidden="1" customHeight="1" x14ac:dyDescent="0.25">
      <c r="B371" s="36"/>
      <c r="C371" s="315"/>
      <c r="D371" s="315"/>
      <c r="E371" s="315"/>
      <c r="F371" s="315"/>
      <c r="G371" s="315"/>
      <c r="H371" s="315"/>
      <c r="I371" s="315"/>
      <c r="J371" s="228"/>
      <c r="M371" s="315"/>
      <c r="N371" s="315"/>
      <c r="O371" s="315"/>
    </row>
    <row r="372" spans="2:59" ht="6" hidden="1" customHeight="1" x14ac:dyDescent="0.25">
      <c r="B372" s="8"/>
      <c r="C372" s="54"/>
      <c r="D372" s="54"/>
      <c r="E372" s="54"/>
      <c r="F372" s="1"/>
      <c r="G372" s="1"/>
      <c r="H372" s="100"/>
      <c r="I372" s="240"/>
      <c r="J372" s="102"/>
      <c r="K372" s="1"/>
      <c r="L372" s="9"/>
      <c r="M372" s="54"/>
      <c r="N372" s="54"/>
      <c r="O372" s="54"/>
    </row>
    <row r="373" spans="2:59" ht="6.75" hidden="1" customHeight="1" x14ac:dyDescent="0.25">
      <c r="B373" s="91"/>
      <c r="C373" s="286"/>
      <c r="D373" s="302"/>
      <c r="E373" s="302"/>
      <c r="F373" s="302"/>
      <c r="G373" s="302"/>
      <c r="H373" s="302"/>
      <c r="I373" s="303"/>
      <c r="J373" s="228"/>
      <c r="K373" s="281"/>
      <c r="M373" s="701"/>
      <c r="N373" s="701"/>
      <c r="O373" s="701"/>
    </row>
    <row r="374" spans="2:59" ht="12.6" hidden="1" customHeight="1" x14ac:dyDescent="0.25">
      <c r="B374" s="91"/>
      <c r="C374" s="703" t="s">
        <v>104</v>
      </c>
      <c r="D374" s="670"/>
      <c r="E374" s="670"/>
      <c r="F374" s="670"/>
      <c r="G374" s="670"/>
      <c r="H374" s="670"/>
      <c r="I374" s="704"/>
      <c r="J374" s="228"/>
      <c r="M374" s="702"/>
      <c r="N374" s="702"/>
      <c r="O374" s="702"/>
      <c r="R374" s="267"/>
      <c r="S374" s="267"/>
      <c r="T374" s="267"/>
      <c r="U374" s="267"/>
      <c r="V374" s="267"/>
      <c r="W374" s="267"/>
      <c r="X374" s="267"/>
      <c r="Y374" s="267"/>
      <c r="Z374" s="267"/>
      <c r="AA374" s="267"/>
      <c r="AB374" s="267"/>
      <c r="AC374" s="267"/>
      <c r="AD374" s="267"/>
      <c r="AE374" s="267"/>
      <c r="AF374" s="267"/>
      <c r="AG374" s="267"/>
      <c r="AH374" s="267"/>
      <c r="AI374" s="267"/>
      <c r="AJ374" s="267"/>
      <c r="AK374" s="267"/>
      <c r="AL374" s="267"/>
      <c r="AM374" s="267"/>
    </row>
    <row r="375" spans="2:59" ht="6.75" hidden="1" customHeight="1" x14ac:dyDescent="0.25">
      <c r="B375" s="91"/>
      <c r="C375" s="318"/>
      <c r="D375" s="319"/>
      <c r="E375" s="319"/>
      <c r="F375" s="280"/>
      <c r="G375" s="280"/>
      <c r="H375" s="280"/>
      <c r="I375" s="320"/>
      <c r="J375" s="228"/>
      <c r="M375" s="702"/>
      <c r="N375" s="702"/>
      <c r="O375" s="702"/>
      <c r="R375" s="267"/>
      <c r="S375" s="267"/>
      <c r="T375" s="267"/>
      <c r="U375" s="267"/>
      <c r="V375" s="267"/>
      <c r="W375" s="267"/>
      <c r="X375" s="267"/>
      <c r="Y375" s="267"/>
      <c r="Z375" s="267"/>
      <c r="AA375" s="267"/>
      <c r="AB375" s="267"/>
      <c r="AC375" s="267"/>
      <c r="AD375" s="267"/>
      <c r="AE375" s="267"/>
      <c r="AF375" s="267"/>
      <c r="AG375" s="267"/>
      <c r="AH375" s="267"/>
      <c r="AI375" s="267"/>
      <c r="AJ375" s="267"/>
      <c r="AK375" s="267"/>
      <c r="AL375" s="267"/>
      <c r="AM375" s="267"/>
    </row>
    <row r="376" spans="2:59" hidden="1" x14ac:dyDescent="0.25">
      <c r="B376" s="91"/>
      <c r="C376" s="691" t="s">
        <v>44</v>
      </c>
      <c r="D376" s="685"/>
      <c r="E376" s="705"/>
      <c r="F376" s="321"/>
      <c r="G376" s="280" t="s">
        <v>3</v>
      </c>
      <c r="H376" s="322"/>
      <c r="I376" s="320" t="s">
        <v>2</v>
      </c>
      <c r="J376" s="228"/>
      <c r="M376" s="702"/>
      <c r="N376" s="702"/>
      <c r="O376" s="702"/>
      <c r="R376" s="267"/>
      <c r="S376" s="267"/>
      <c r="T376" s="267"/>
      <c r="U376" s="267"/>
      <c r="V376" s="267"/>
      <c r="W376" s="267"/>
      <c r="X376" s="267"/>
      <c r="Y376" s="267"/>
      <c r="Z376" s="267"/>
      <c r="AA376" s="267"/>
      <c r="AB376" s="267"/>
      <c r="AC376" s="267"/>
      <c r="AD376" s="267"/>
      <c r="AE376" s="267"/>
      <c r="AF376" s="267"/>
      <c r="AG376" s="267"/>
      <c r="AH376" s="267"/>
      <c r="AI376" s="267"/>
      <c r="AJ376" s="267"/>
      <c r="AK376" s="267"/>
      <c r="AL376" s="267"/>
      <c r="AM376" s="267"/>
    </row>
    <row r="377" spans="2:59" ht="12.75" hidden="1" customHeight="1" x14ac:dyDescent="0.25">
      <c r="B377" s="91"/>
      <c r="C377" s="691" t="s">
        <v>18</v>
      </c>
      <c r="D377" s="685"/>
      <c r="E377" s="685"/>
      <c r="F377" s="685"/>
      <c r="G377" s="685"/>
      <c r="H377" s="685"/>
      <c r="I377" s="320"/>
      <c r="J377" s="228"/>
      <c r="M377" s="702"/>
      <c r="N377" s="702"/>
      <c r="O377" s="702"/>
      <c r="R377" s="267"/>
      <c r="S377" s="267"/>
      <c r="T377" s="267"/>
      <c r="U377" s="267"/>
      <c r="V377" s="267"/>
      <c r="W377" s="267"/>
      <c r="X377" s="267"/>
      <c r="Y377" s="267"/>
      <c r="Z377" s="267"/>
      <c r="AA377" s="267"/>
      <c r="AB377" s="267"/>
      <c r="AC377" s="267"/>
      <c r="AD377" s="267"/>
      <c r="AE377" s="267"/>
      <c r="AF377" s="267"/>
      <c r="AG377" s="267"/>
      <c r="AH377" s="267"/>
      <c r="AI377" s="267"/>
      <c r="AJ377" s="267"/>
      <c r="AK377" s="267"/>
      <c r="AL377" s="267"/>
      <c r="AM377" s="267"/>
      <c r="AZ377" s="267"/>
      <c r="BA377" s="267"/>
      <c r="BB377" s="267"/>
      <c r="BC377" s="267"/>
      <c r="BD377" s="267"/>
      <c r="BE377" s="267"/>
      <c r="BF377" s="267"/>
      <c r="BG377" s="267"/>
    </row>
    <row r="378" spans="2:59" ht="6" hidden="1" customHeight="1" x14ac:dyDescent="0.25">
      <c r="B378" s="91"/>
      <c r="C378" s="289"/>
      <c r="D378" s="283"/>
      <c r="E378" s="283"/>
      <c r="F378" s="280"/>
      <c r="G378" s="280"/>
      <c r="H378" s="280"/>
      <c r="I378" s="320"/>
      <c r="J378" s="228"/>
      <c r="M378" s="702"/>
      <c r="N378" s="702"/>
      <c r="O378" s="702"/>
      <c r="R378" s="267"/>
      <c r="S378" s="267"/>
      <c r="T378" s="267"/>
      <c r="U378" s="267"/>
      <c r="V378" s="267"/>
      <c r="W378" s="267"/>
      <c r="X378" s="267"/>
      <c r="Y378" s="267"/>
      <c r="Z378" s="267"/>
      <c r="AA378" s="267"/>
      <c r="AB378" s="267"/>
      <c r="AC378" s="267"/>
      <c r="AD378" s="267"/>
      <c r="AE378" s="267"/>
      <c r="AF378" s="267"/>
      <c r="AG378" s="267"/>
      <c r="AH378" s="267"/>
      <c r="AI378" s="267"/>
      <c r="AJ378" s="267"/>
      <c r="AK378" s="267"/>
      <c r="AL378" s="267"/>
      <c r="AM378" s="267"/>
      <c r="AN378" s="267"/>
      <c r="AO378" s="267"/>
      <c r="AP378" s="267"/>
      <c r="AQ378" s="267"/>
      <c r="AR378" s="267"/>
      <c r="AS378" s="267"/>
      <c r="AT378" s="267"/>
      <c r="AU378" s="267"/>
      <c r="AV378" s="267"/>
      <c r="AW378" s="267"/>
      <c r="AX378" s="267"/>
      <c r="AY378" s="267"/>
      <c r="AZ378" s="267"/>
      <c r="BA378" s="267"/>
      <c r="BB378" s="267"/>
      <c r="BC378" s="267"/>
      <c r="BD378" s="267"/>
      <c r="BE378" s="267"/>
      <c r="BF378" s="267"/>
      <c r="BG378" s="267"/>
    </row>
    <row r="379" spans="2:59" hidden="1" x14ac:dyDescent="0.25">
      <c r="B379" s="91"/>
      <c r="C379" s="691" t="s">
        <v>144</v>
      </c>
      <c r="D379" s="685"/>
      <c r="E379" s="705"/>
      <c r="F379" s="321"/>
      <c r="G379" s="280" t="s">
        <v>3</v>
      </c>
      <c r="H379" s="322"/>
      <c r="I379" s="320" t="s">
        <v>2</v>
      </c>
      <c r="J379" s="228"/>
      <c r="M379" s="702"/>
      <c r="N379" s="702"/>
      <c r="O379" s="702"/>
      <c r="R379" s="267"/>
      <c r="S379" s="267"/>
      <c r="T379" s="267"/>
      <c r="U379" s="267"/>
      <c r="V379" s="267"/>
      <c r="W379" s="267"/>
      <c r="X379" s="267"/>
      <c r="Y379" s="267"/>
      <c r="Z379" s="267"/>
      <c r="AA379" s="267"/>
      <c r="AB379" s="267"/>
      <c r="AC379" s="267"/>
      <c r="AD379" s="267"/>
      <c r="AE379" s="267"/>
      <c r="AF379" s="267"/>
      <c r="AG379" s="267"/>
      <c r="AH379" s="267"/>
      <c r="AI379" s="267"/>
      <c r="AJ379" s="267"/>
      <c r="AK379" s="267"/>
      <c r="AL379" s="267"/>
      <c r="AM379" s="267"/>
      <c r="AN379" s="267"/>
      <c r="AO379" s="267"/>
      <c r="AP379" s="267"/>
      <c r="AQ379" s="267"/>
      <c r="AR379" s="267"/>
      <c r="AS379" s="267"/>
      <c r="AT379" s="267"/>
      <c r="AU379" s="267"/>
      <c r="AV379" s="267"/>
      <c r="AW379" s="267"/>
      <c r="AX379" s="267"/>
      <c r="AY379" s="267"/>
      <c r="AZ379" s="267"/>
      <c r="BA379" s="267"/>
      <c r="BB379" s="267"/>
      <c r="BC379" s="267"/>
      <c r="BD379" s="267"/>
      <c r="BE379" s="267"/>
      <c r="BF379" s="267"/>
      <c r="BG379" s="267"/>
    </row>
    <row r="380" spans="2:59" ht="12.75" hidden="1" customHeight="1" x14ac:dyDescent="0.25">
      <c r="B380" s="91"/>
      <c r="C380" s="706" t="s">
        <v>145</v>
      </c>
      <c r="D380" s="707"/>
      <c r="E380" s="707"/>
      <c r="F380" s="707"/>
      <c r="G380" s="707"/>
      <c r="H380" s="707"/>
      <c r="I380" s="320"/>
      <c r="J380" s="228"/>
      <c r="M380" s="702"/>
      <c r="N380" s="702"/>
      <c r="O380" s="702"/>
      <c r="R380" s="267"/>
      <c r="S380" s="267"/>
      <c r="T380" s="267"/>
      <c r="U380" s="267"/>
      <c r="V380" s="267"/>
      <c r="W380" s="267"/>
      <c r="X380" s="267"/>
      <c r="Y380" s="267"/>
      <c r="Z380" s="267"/>
      <c r="AA380" s="267"/>
      <c r="AB380" s="267"/>
      <c r="AC380" s="267"/>
      <c r="AD380" s="267"/>
      <c r="AE380" s="267"/>
      <c r="AF380" s="267"/>
      <c r="AG380" s="267"/>
      <c r="AH380" s="267"/>
      <c r="AI380" s="267"/>
      <c r="AJ380" s="267"/>
      <c r="AK380" s="267"/>
      <c r="AL380" s="267"/>
      <c r="AM380" s="267"/>
      <c r="AN380" s="267"/>
      <c r="AO380" s="267"/>
      <c r="AP380" s="267"/>
      <c r="AQ380" s="267"/>
      <c r="AR380" s="267"/>
      <c r="AS380" s="267"/>
      <c r="AT380" s="267"/>
      <c r="AU380" s="267"/>
      <c r="AV380" s="267"/>
      <c r="AW380" s="267"/>
      <c r="AX380" s="267"/>
      <c r="AY380" s="267"/>
      <c r="AZ380" s="267"/>
      <c r="BA380" s="267"/>
      <c r="BB380" s="267"/>
      <c r="BC380" s="267"/>
      <c r="BD380" s="267"/>
      <c r="BE380" s="267"/>
      <c r="BF380" s="267"/>
      <c r="BG380" s="267"/>
    </row>
    <row r="381" spans="2:59" ht="12.75" hidden="1" customHeight="1" x14ac:dyDescent="0.25">
      <c r="B381" s="91"/>
      <c r="C381" s="691" t="s">
        <v>146</v>
      </c>
      <c r="D381" s="685"/>
      <c r="E381" s="685"/>
      <c r="F381" s="685"/>
      <c r="G381" s="685"/>
      <c r="H381" s="685"/>
      <c r="I381" s="320"/>
      <c r="J381" s="228"/>
      <c r="M381" s="702"/>
      <c r="N381" s="702"/>
      <c r="O381" s="702"/>
      <c r="R381" s="267"/>
      <c r="S381" s="267"/>
      <c r="T381" s="267"/>
      <c r="U381" s="267"/>
      <c r="V381" s="267"/>
      <c r="W381" s="267"/>
      <c r="X381" s="267"/>
      <c r="Y381" s="267"/>
      <c r="Z381" s="267"/>
      <c r="AA381" s="267"/>
      <c r="AB381" s="267"/>
      <c r="AC381" s="267"/>
      <c r="AD381" s="267"/>
      <c r="AE381" s="267"/>
      <c r="AF381" s="267"/>
      <c r="AG381" s="267"/>
      <c r="AH381" s="267"/>
      <c r="AI381" s="267"/>
      <c r="AJ381" s="267"/>
      <c r="AK381" s="267"/>
      <c r="AL381" s="267"/>
      <c r="AM381" s="267"/>
      <c r="AN381" s="267"/>
      <c r="AO381" s="267"/>
      <c r="AP381" s="267"/>
      <c r="AQ381" s="267"/>
      <c r="AR381" s="267"/>
      <c r="AS381" s="267"/>
      <c r="AT381" s="267"/>
      <c r="AU381" s="267"/>
      <c r="AV381" s="267"/>
      <c r="AW381" s="267"/>
      <c r="AX381" s="267"/>
      <c r="AY381" s="267"/>
      <c r="AZ381" s="267"/>
      <c r="BA381" s="267"/>
      <c r="BB381" s="267"/>
      <c r="BC381" s="267"/>
      <c r="BD381" s="267"/>
      <c r="BE381" s="267"/>
      <c r="BF381" s="267"/>
      <c r="BG381" s="267"/>
    </row>
    <row r="382" spans="2:59" ht="6" hidden="1" customHeight="1" x14ac:dyDescent="0.25">
      <c r="B382" s="91"/>
      <c r="C382" s="289"/>
      <c r="D382" s="283"/>
      <c r="E382" s="283"/>
      <c r="F382" s="280"/>
      <c r="G382" s="280"/>
      <c r="H382" s="280"/>
      <c r="I382" s="320"/>
      <c r="J382" s="228"/>
      <c r="M382" s="702"/>
      <c r="N382" s="702"/>
      <c r="O382" s="702"/>
      <c r="R382" s="267"/>
      <c r="S382" s="267"/>
      <c r="T382" s="267"/>
      <c r="U382" s="267"/>
      <c r="V382" s="267"/>
      <c r="W382" s="267"/>
      <c r="X382" s="267"/>
      <c r="Y382" s="267"/>
      <c r="Z382" s="267"/>
      <c r="AA382" s="267"/>
      <c r="AB382" s="267"/>
      <c r="AC382" s="267"/>
      <c r="AD382" s="267"/>
      <c r="AE382" s="267"/>
      <c r="AF382" s="267"/>
      <c r="AG382" s="267"/>
      <c r="AH382" s="267"/>
      <c r="AI382" s="267"/>
      <c r="AJ382" s="267"/>
      <c r="AK382" s="267"/>
      <c r="AL382" s="267"/>
      <c r="AM382" s="267"/>
      <c r="AN382" s="267"/>
      <c r="AO382" s="267"/>
      <c r="AP382" s="267"/>
      <c r="AQ382" s="267"/>
      <c r="AR382" s="267"/>
      <c r="AS382" s="267"/>
      <c r="AT382" s="267"/>
      <c r="AU382" s="267"/>
      <c r="AV382" s="267"/>
      <c r="AW382" s="267"/>
      <c r="AX382" s="267"/>
      <c r="AY382" s="267"/>
      <c r="AZ382" s="267"/>
      <c r="BA382" s="267"/>
      <c r="BB382" s="267"/>
      <c r="BC382" s="267"/>
      <c r="BD382" s="267"/>
      <c r="BE382" s="267"/>
      <c r="BF382" s="267"/>
      <c r="BG382" s="267"/>
    </row>
    <row r="383" spans="2:59" hidden="1" x14ac:dyDescent="0.25">
      <c r="B383" s="91"/>
      <c r="C383" s="691" t="s">
        <v>43</v>
      </c>
      <c r="D383" s="685"/>
      <c r="E383" s="705"/>
      <c r="F383" s="321"/>
      <c r="G383" s="280" t="s">
        <v>3</v>
      </c>
      <c r="H383" s="322"/>
      <c r="I383" s="320" t="s">
        <v>2</v>
      </c>
      <c r="J383" s="228"/>
      <c r="M383" s="702"/>
      <c r="N383" s="702"/>
      <c r="O383" s="702"/>
      <c r="AN383" s="267"/>
      <c r="AO383" s="267"/>
      <c r="AP383" s="267"/>
      <c r="AQ383" s="267"/>
      <c r="AR383" s="267"/>
      <c r="AS383" s="267"/>
      <c r="AT383" s="267"/>
      <c r="AU383" s="267"/>
      <c r="AV383" s="267"/>
      <c r="AW383" s="267"/>
      <c r="AX383" s="267"/>
      <c r="AY383" s="267"/>
      <c r="AZ383" s="267"/>
      <c r="BA383" s="267"/>
      <c r="BB383" s="267"/>
      <c r="BC383" s="267"/>
      <c r="BD383" s="267"/>
      <c r="BE383" s="267"/>
      <c r="BF383" s="267"/>
      <c r="BG383" s="267"/>
    </row>
    <row r="384" spans="2:59" ht="12.75" hidden="1" customHeight="1" x14ac:dyDescent="0.25">
      <c r="B384" s="91"/>
      <c r="C384" s="691" t="s">
        <v>39</v>
      </c>
      <c r="D384" s="685"/>
      <c r="E384" s="685"/>
      <c r="F384" s="685"/>
      <c r="G384" s="685"/>
      <c r="H384" s="685"/>
      <c r="I384" s="320"/>
      <c r="J384" s="228"/>
      <c r="M384" s="702"/>
      <c r="N384" s="702"/>
      <c r="O384" s="702"/>
      <c r="P384" s="267"/>
      <c r="Q384" s="267"/>
      <c r="AN384" s="267"/>
      <c r="AO384" s="267"/>
      <c r="AP384" s="267"/>
      <c r="AQ384" s="267"/>
      <c r="AR384" s="267"/>
      <c r="AS384" s="267"/>
      <c r="AT384" s="267"/>
      <c r="AU384" s="267"/>
      <c r="AV384" s="267"/>
      <c r="AW384" s="267"/>
      <c r="AX384" s="267"/>
      <c r="AY384" s="267"/>
      <c r="AZ384" s="267"/>
      <c r="BA384" s="267"/>
      <c r="BB384" s="267"/>
      <c r="BC384" s="267"/>
      <c r="BD384" s="267"/>
      <c r="BE384" s="267"/>
      <c r="BF384" s="267"/>
      <c r="BG384" s="267"/>
    </row>
    <row r="385" spans="2:59" ht="12.75" hidden="1" customHeight="1" x14ac:dyDescent="0.25">
      <c r="B385" s="91"/>
      <c r="C385" s="691" t="s">
        <v>111</v>
      </c>
      <c r="D385" s="685"/>
      <c r="E385" s="685"/>
      <c r="F385" s="685"/>
      <c r="G385" s="685"/>
      <c r="H385" s="685"/>
      <c r="I385" s="320"/>
      <c r="J385" s="228"/>
      <c r="M385" s="702"/>
      <c r="N385" s="702"/>
      <c r="O385" s="702"/>
      <c r="AN385" s="267"/>
      <c r="AO385" s="267"/>
      <c r="AP385" s="267"/>
      <c r="AQ385" s="267"/>
      <c r="AR385" s="267"/>
      <c r="AS385" s="267"/>
      <c r="AT385" s="267"/>
      <c r="AU385" s="267"/>
      <c r="AV385" s="267"/>
      <c r="AW385" s="267"/>
      <c r="AX385" s="267"/>
      <c r="AY385" s="267"/>
      <c r="AZ385" s="267"/>
      <c r="BA385" s="267"/>
      <c r="BB385" s="267"/>
      <c r="BC385" s="267"/>
      <c r="BD385" s="267"/>
      <c r="BE385" s="267"/>
      <c r="BF385" s="267"/>
      <c r="BG385" s="267"/>
    </row>
    <row r="386" spans="2:59" ht="6" hidden="1" customHeight="1" x14ac:dyDescent="0.25">
      <c r="B386" s="91"/>
      <c r="C386" s="289"/>
      <c r="D386" s="283"/>
      <c r="E386" s="283"/>
      <c r="F386" s="280"/>
      <c r="G386" s="280"/>
      <c r="H386" s="280"/>
      <c r="I386" s="320"/>
      <c r="J386" s="228"/>
      <c r="M386" s="702"/>
      <c r="N386" s="702"/>
      <c r="O386" s="702"/>
      <c r="AN386" s="267"/>
      <c r="AO386" s="267"/>
      <c r="AP386" s="267"/>
      <c r="AQ386" s="267"/>
      <c r="AR386" s="267"/>
      <c r="AS386" s="267"/>
      <c r="AT386" s="267"/>
      <c r="AU386" s="267"/>
      <c r="AV386" s="267"/>
      <c r="AW386" s="267"/>
      <c r="AX386" s="267"/>
      <c r="AY386" s="267"/>
    </row>
    <row r="387" spans="2:59" ht="12.75" hidden="1" customHeight="1" x14ac:dyDescent="0.25">
      <c r="B387" s="91"/>
      <c r="C387" s="691" t="s">
        <v>46</v>
      </c>
      <c r="D387" s="685"/>
      <c r="E387" s="705"/>
      <c r="F387" s="321"/>
      <c r="G387" s="280" t="s">
        <v>3</v>
      </c>
      <c r="H387" s="322"/>
      <c r="I387" s="320" t="s">
        <v>2</v>
      </c>
      <c r="J387" s="228"/>
      <c r="M387" s="702"/>
      <c r="N387" s="702"/>
      <c r="O387" s="702"/>
    </row>
    <row r="388" spans="2:59" ht="12.75" hidden="1" customHeight="1" x14ac:dyDescent="0.25">
      <c r="B388" s="91"/>
      <c r="C388" s="691" t="s">
        <v>47</v>
      </c>
      <c r="D388" s="685"/>
      <c r="E388" s="685"/>
      <c r="F388" s="685"/>
      <c r="G388" s="685"/>
      <c r="H388" s="685"/>
      <c r="I388" s="320"/>
      <c r="J388" s="228"/>
      <c r="M388" s="702"/>
      <c r="N388" s="702"/>
      <c r="O388" s="702"/>
    </row>
    <row r="389" spans="2:59" ht="12.75" hidden="1" customHeight="1" x14ac:dyDescent="0.25">
      <c r="B389" s="91"/>
      <c r="C389" s="691" t="s">
        <v>48</v>
      </c>
      <c r="D389" s="685"/>
      <c r="E389" s="685"/>
      <c r="F389" s="685"/>
      <c r="G389" s="685"/>
      <c r="H389" s="685"/>
      <c r="I389" s="320"/>
      <c r="J389" s="228"/>
      <c r="M389" s="702"/>
      <c r="N389" s="702"/>
      <c r="O389" s="702"/>
    </row>
    <row r="390" spans="2:59" ht="6" hidden="1" customHeight="1" x14ac:dyDescent="0.25">
      <c r="B390" s="91"/>
      <c r="C390" s="289"/>
      <c r="D390" s="283"/>
      <c r="E390" s="283"/>
      <c r="F390" s="280"/>
      <c r="G390" s="280"/>
      <c r="H390" s="280"/>
      <c r="I390" s="320"/>
      <c r="J390" s="228"/>
      <c r="M390" s="702"/>
      <c r="N390" s="702"/>
      <c r="O390" s="702"/>
    </row>
    <row r="391" spans="2:59" ht="12.75" hidden="1" customHeight="1" x14ac:dyDescent="0.25">
      <c r="B391" s="91"/>
      <c r="C391" s="691" t="s">
        <v>46</v>
      </c>
      <c r="D391" s="685"/>
      <c r="E391" s="705"/>
      <c r="F391" s="321"/>
      <c r="G391" s="280" t="s">
        <v>3</v>
      </c>
      <c r="H391" s="322"/>
      <c r="I391" s="320" t="s">
        <v>2</v>
      </c>
      <c r="J391" s="228"/>
      <c r="M391" s="702"/>
      <c r="N391" s="702"/>
      <c r="O391" s="702"/>
    </row>
    <row r="392" spans="2:59" ht="12.75" hidden="1" customHeight="1" x14ac:dyDescent="0.25">
      <c r="B392" s="91"/>
      <c r="C392" s="691" t="s">
        <v>47</v>
      </c>
      <c r="D392" s="685"/>
      <c r="E392" s="685"/>
      <c r="F392" s="685"/>
      <c r="G392" s="685"/>
      <c r="H392" s="685"/>
      <c r="I392" s="320"/>
      <c r="J392" s="228"/>
      <c r="M392" s="702"/>
      <c r="N392" s="702"/>
      <c r="O392" s="702"/>
    </row>
    <row r="393" spans="2:59" ht="12.75" hidden="1" customHeight="1" x14ac:dyDescent="0.25">
      <c r="B393" s="91"/>
      <c r="C393" s="691" t="s">
        <v>49</v>
      </c>
      <c r="D393" s="685"/>
      <c r="E393" s="685"/>
      <c r="F393" s="685"/>
      <c r="G393" s="685"/>
      <c r="H393" s="685"/>
      <c r="I393" s="320"/>
      <c r="J393" s="228"/>
      <c r="M393" s="702"/>
      <c r="N393" s="702"/>
      <c r="O393" s="702"/>
      <c r="P393" s="267"/>
      <c r="Q393" s="267"/>
    </row>
    <row r="394" spans="2:59" ht="6" hidden="1" customHeight="1" x14ac:dyDescent="0.25">
      <c r="B394" s="91"/>
      <c r="C394" s="289"/>
      <c r="D394" s="283"/>
      <c r="E394" s="283"/>
      <c r="F394" s="280"/>
      <c r="G394" s="280"/>
      <c r="H394" s="280"/>
      <c r="I394" s="320"/>
      <c r="J394" s="228"/>
      <c r="M394" s="702"/>
      <c r="N394" s="702"/>
      <c r="O394" s="702"/>
      <c r="P394" s="267"/>
      <c r="Q394" s="267"/>
    </row>
    <row r="395" spans="2:59" hidden="1" x14ac:dyDescent="0.25">
      <c r="B395" s="91"/>
      <c r="C395" s="691" t="s">
        <v>157</v>
      </c>
      <c r="D395" s="685"/>
      <c r="E395" s="705"/>
      <c r="F395" s="321"/>
      <c r="G395" s="280" t="s">
        <v>3</v>
      </c>
      <c r="H395" s="322"/>
      <c r="I395" s="320" t="s">
        <v>2</v>
      </c>
      <c r="J395" s="228"/>
      <c r="M395" s="702"/>
      <c r="N395" s="702"/>
      <c r="O395" s="702"/>
      <c r="P395" s="267"/>
      <c r="Q395" s="267"/>
    </row>
    <row r="396" spans="2:59" ht="12.75" hidden="1" customHeight="1" x14ac:dyDescent="0.25">
      <c r="B396" s="91"/>
      <c r="C396" s="691" t="s">
        <v>159</v>
      </c>
      <c r="D396" s="685"/>
      <c r="E396" s="685"/>
      <c r="F396" s="685"/>
      <c r="G396" s="685"/>
      <c r="H396" s="685"/>
      <c r="I396" s="320"/>
      <c r="J396" s="228"/>
      <c r="M396" s="702"/>
      <c r="N396" s="702"/>
      <c r="O396" s="702"/>
      <c r="P396" s="267"/>
      <c r="Q396" s="267"/>
    </row>
    <row r="397" spans="2:59" ht="12.75" hidden="1" customHeight="1" x14ac:dyDescent="0.25">
      <c r="B397" s="91"/>
      <c r="C397" s="691" t="s">
        <v>158</v>
      </c>
      <c r="D397" s="685"/>
      <c r="E397" s="685"/>
      <c r="F397" s="685"/>
      <c r="G397" s="685"/>
      <c r="H397" s="685"/>
      <c r="I397" s="320"/>
      <c r="J397" s="228"/>
      <c r="M397" s="702"/>
      <c r="N397" s="702"/>
      <c r="O397" s="702"/>
      <c r="P397" s="267"/>
      <c r="Q397" s="267"/>
    </row>
    <row r="398" spans="2:59" ht="6" hidden="1" customHeight="1" x14ac:dyDescent="0.25">
      <c r="B398" s="91"/>
      <c r="C398" s="289"/>
      <c r="D398" s="283"/>
      <c r="E398" s="283"/>
      <c r="F398" s="280"/>
      <c r="G398" s="280"/>
      <c r="H398" s="280"/>
      <c r="I398" s="320"/>
      <c r="J398" s="228"/>
      <c r="M398" s="702"/>
      <c r="N398" s="702"/>
      <c r="O398" s="702"/>
      <c r="P398" s="267"/>
      <c r="Q398" s="267"/>
    </row>
    <row r="399" spans="2:59" hidden="1" x14ac:dyDescent="0.25">
      <c r="B399" s="91"/>
      <c r="C399" s="691" t="s">
        <v>45</v>
      </c>
      <c r="D399" s="685"/>
      <c r="E399" s="705"/>
      <c r="F399" s="321"/>
      <c r="G399" s="280" t="s">
        <v>3</v>
      </c>
      <c r="H399" s="322"/>
      <c r="I399" s="320" t="s">
        <v>2</v>
      </c>
      <c r="J399" s="228"/>
      <c r="M399" s="702"/>
      <c r="N399" s="702"/>
      <c r="O399" s="702"/>
      <c r="P399" s="267"/>
      <c r="Q399" s="267"/>
    </row>
    <row r="400" spans="2:59" ht="12.75" hidden="1" customHeight="1" x14ac:dyDescent="0.25">
      <c r="B400" s="91"/>
      <c r="C400" s="691" t="s">
        <v>40</v>
      </c>
      <c r="D400" s="685"/>
      <c r="E400" s="685"/>
      <c r="F400" s="685"/>
      <c r="G400" s="685"/>
      <c r="H400" s="685"/>
      <c r="I400" s="320"/>
      <c r="J400" s="228"/>
      <c r="M400" s="702"/>
      <c r="N400" s="702"/>
      <c r="O400" s="702"/>
      <c r="P400" s="267"/>
      <c r="Q400" s="267"/>
    </row>
    <row r="401" spans="2:17" ht="12.75" hidden="1" customHeight="1" x14ac:dyDescent="0.25">
      <c r="B401" s="91"/>
      <c r="C401" s="691" t="s">
        <v>41</v>
      </c>
      <c r="D401" s="685"/>
      <c r="E401" s="685"/>
      <c r="F401" s="685"/>
      <c r="G401" s="685"/>
      <c r="H401" s="685"/>
      <c r="I401" s="320"/>
      <c r="J401" s="228"/>
      <c r="M401" s="702"/>
      <c r="N401" s="702"/>
      <c r="O401" s="702"/>
      <c r="P401" s="267"/>
      <c r="Q401" s="267"/>
    </row>
    <row r="402" spans="2:17" ht="12.75" hidden="1" customHeight="1" x14ac:dyDescent="0.25">
      <c r="B402" s="91"/>
      <c r="C402" s="691" t="s">
        <v>42</v>
      </c>
      <c r="D402" s="685"/>
      <c r="E402" s="685"/>
      <c r="F402" s="685"/>
      <c r="G402" s="685"/>
      <c r="H402" s="685"/>
      <c r="I402" s="320"/>
      <c r="J402" s="228"/>
      <c r="M402" s="702"/>
      <c r="N402" s="702"/>
      <c r="O402" s="702"/>
    </row>
    <row r="403" spans="2:17" ht="7.5" hidden="1" customHeight="1" x14ac:dyDescent="0.25">
      <c r="B403" s="91"/>
      <c r="C403" s="323"/>
      <c r="D403" s="324"/>
      <c r="E403" s="324"/>
      <c r="F403" s="295"/>
      <c r="G403" s="295"/>
      <c r="H403" s="295"/>
      <c r="I403" s="296"/>
      <c r="J403" s="228"/>
      <c r="M403" s="702"/>
      <c r="N403" s="702"/>
      <c r="O403" s="702"/>
    </row>
    <row r="404" spans="2:17" ht="8.25" hidden="1" customHeight="1" x14ac:dyDescent="0.25">
      <c r="B404" s="91"/>
      <c r="C404" s="286"/>
      <c r="D404" s="302"/>
      <c r="E404" s="302"/>
      <c r="F404" s="302"/>
      <c r="G404" s="302"/>
      <c r="H404" s="302"/>
      <c r="I404" s="303"/>
      <c r="J404" s="228"/>
      <c r="K404" s="281"/>
      <c r="M404" s="702"/>
      <c r="N404" s="702"/>
      <c r="O404" s="702"/>
    </row>
    <row r="405" spans="2:17" ht="12.75" hidden="1" customHeight="1" x14ac:dyDescent="0.25">
      <c r="B405" s="91"/>
      <c r="C405" s="703" t="s">
        <v>125</v>
      </c>
      <c r="D405" s="670"/>
      <c r="E405" s="670"/>
      <c r="F405" s="670"/>
      <c r="G405" s="670"/>
      <c r="H405" s="670"/>
      <c r="I405" s="704"/>
      <c r="J405" s="228"/>
      <c r="M405" s="702"/>
      <c r="N405" s="702"/>
      <c r="O405" s="702"/>
    </row>
    <row r="406" spans="2:17" ht="12.75" hidden="1" customHeight="1" x14ac:dyDescent="0.25">
      <c r="B406" s="91"/>
      <c r="C406" s="708" t="s">
        <v>66</v>
      </c>
      <c r="D406" s="710"/>
      <c r="E406" s="710"/>
      <c r="F406" s="710"/>
      <c r="G406" s="710"/>
      <c r="H406" s="710"/>
      <c r="I406" s="711"/>
      <c r="J406" s="228"/>
      <c r="K406" s="281"/>
      <c r="M406" s="702"/>
      <c r="N406" s="702"/>
      <c r="O406" s="702"/>
    </row>
    <row r="407" spans="2:17" ht="6" hidden="1" customHeight="1" x14ac:dyDescent="0.25">
      <c r="B407" s="91"/>
      <c r="C407" s="325"/>
      <c r="D407" s="326"/>
      <c r="E407" s="326"/>
      <c r="F407" s="326"/>
      <c r="G407" s="326"/>
      <c r="H407" s="326"/>
      <c r="I407" s="327"/>
      <c r="J407" s="228"/>
      <c r="K407" s="281"/>
      <c r="M407" s="702"/>
      <c r="N407" s="702"/>
      <c r="O407" s="702"/>
    </row>
    <row r="408" spans="2:17" ht="12.75" hidden="1" customHeight="1" x14ac:dyDescent="0.25">
      <c r="B408" s="91"/>
      <c r="C408" s="708" t="s">
        <v>67</v>
      </c>
      <c r="D408" s="709"/>
      <c r="E408" s="709"/>
      <c r="F408" s="328"/>
      <c r="G408" s="328"/>
      <c r="H408" s="328"/>
      <c r="I408" s="329"/>
      <c r="J408" s="228"/>
      <c r="K408" s="281"/>
      <c r="M408" s="702"/>
      <c r="N408" s="702"/>
      <c r="O408" s="702"/>
    </row>
    <row r="409" spans="2:17" ht="12.45" hidden="1" customHeight="1" x14ac:dyDescent="0.25">
      <c r="B409" s="91"/>
      <c r="C409" s="708"/>
      <c r="D409" s="709"/>
      <c r="E409" s="709"/>
      <c r="F409" s="330"/>
      <c r="G409" s="331" t="s">
        <v>3</v>
      </c>
      <c r="H409" s="332"/>
      <c r="I409" s="333" t="s">
        <v>2</v>
      </c>
      <c r="J409" s="228"/>
      <c r="M409" s="702"/>
      <c r="N409" s="702"/>
      <c r="O409" s="702"/>
    </row>
    <row r="410" spans="2:17" ht="6" hidden="1" customHeight="1" x14ac:dyDescent="0.25">
      <c r="B410" s="91"/>
      <c r="C410" s="334"/>
      <c r="D410" s="335"/>
      <c r="E410" s="335"/>
      <c r="F410" s="336"/>
      <c r="G410" s="331"/>
      <c r="H410" s="337"/>
      <c r="I410" s="333"/>
      <c r="J410" s="228"/>
      <c r="M410" s="702"/>
      <c r="N410" s="702"/>
      <c r="O410" s="702"/>
    </row>
    <row r="411" spans="2:17" ht="12.75" hidden="1" customHeight="1" x14ac:dyDescent="0.25">
      <c r="B411" s="91"/>
      <c r="C411" s="708" t="s">
        <v>68</v>
      </c>
      <c r="D411" s="709"/>
      <c r="E411" s="709"/>
      <c r="F411" s="328"/>
      <c r="G411" s="328"/>
      <c r="H411" s="328"/>
      <c r="I411" s="329"/>
      <c r="J411" s="228"/>
      <c r="K411" s="281"/>
      <c r="M411" s="702"/>
      <c r="N411" s="702"/>
      <c r="O411" s="702"/>
    </row>
    <row r="412" spans="2:17" ht="12.45" hidden="1" customHeight="1" x14ac:dyDescent="0.25">
      <c r="B412" s="91"/>
      <c r="C412" s="708"/>
      <c r="D412" s="709"/>
      <c r="E412" s="709"/>
      <c r="F412" s="330"/>
      <c r="G412" s="331" t="s">
        <v>3</v>
      </c>
      <c r="H412" s="332"/>
      <c r="I412" s="333" t="s">
        <v>2</v>
      </c>
      <c r="J412" s="228"/>
      <c r="M412" s="702"/>
      <c r="N412" s="702"/>
      <c r="O412" s="702"/>
    </row>
    <row r="413" spans="2:17" ht="6" hidden="1" customHeight="1" x14ac:dyDescent="0.25">
      <c r="B413" s="91"/>
      <c r="C413" s="334"/>
      <c r="D413" s="335"/>
      <c r="E413" s="335"/>
      <c r="F413" s="336"/>
      <c r="G413" s="331"/>
      <c r="H413" s="337"/>
      <c r="I413" s="333"/>
      <c r="J413" s="228"/>
      <c r="M413" s="702"/>
      <c r="N413" s="702"/>
      <c r="O413" s="702"/>
    </row>
    <row r="414" spans="2:17" ht="12.75" hidden="1" customHeight="1" x14ac:dyDescent="0.25">
      <c r="B414" s="91"/>
      <c r="C414" s="708" t="s">
        <v>69</v>
      </c>
      <c r="D414" s="709"/>
      <c r="E414" s="709"/>
      <c r="F414" s="328"/>
      <c r="G414" s="328"/>
      <c r="H414" s="328"/>
      <c r="I414" s="329"/>
      <c r="J414" s="228"/>
      <c r="K414" s="281"/>
      <c r="M414" s="702"/>
      <c r="N414" s="702"/>
      <c r="O414" s="702"/>
    </row>
    <row r="415" spans="2:17" ht="12.45" hidden="1" customHeight="1" x14ac:dyDescent="0.25">
      <c r="B415" s="91"/>
      <c r="C415" s="708"/>
      <c r="D415" s="709"/>
      <c r="E415" s="709"/>
      <c r="F415" s="330"/>
      <c r="G415" s="331" t="s">
        <v>3</v>
      </c>
      <c r="H415" s="332"/>
      <c r="I415" s="333" t="s">
        <v>2</v>
      </c>
      <c r="J415" s="228"/>
      <c r="M415" s="702"/>
      <c r="N415" s="702"/>
      <c r="O415" s="702"/>
    </row>
    <row r="416" spans="2:17" ht="8.25" hidden="1" customHeight="1" x14ac:dyDescent="0.25">
      <c r="B416" s="91"/>
      <c r="C416" s="338"/>
      <c r="D416" s="339"/>
      <c r="E416" s="339"/>
      <c r="F416" s="339"/>
      <c r="G416" s="339"/>
      <c r="H416" s="339"/>
      <c r="I416" s="340"/>
      <c r="J416" s="228"/>
      <c r="M416" s="702"/>
      <c r="N416" s="702"/>
      <c r="O416" s="702"/>
    </row>
    <row r="417" spans="2:15" ht="35.25" hidden="1" customHeight="1" x14ac:dyDescent="0.25">
      <c r="B417" s="91"/>
      <c r="C417" s="708" t="s">
        <v>70</v>
      </c>
      <c r="D417" s="710"/>
      <c r="E417" s="710"/>
      <c r="F417" s="710"/>
      <c r="G417" s="710"/>
      <c r="H417" s="710"/>
      <c r="I417" s="711"/>
      <c r="J417" s="228"/>
      <c r="K417" s="281"/>
      <c r="M417" s="702"/>
      <c r="N417" s="702"/>
      <c r="O417" s="702"/>
    </row>
    <row r="418" spans="2:15" ht="12.45" hidden="1" customHeight="1" x14ac:dyDescent="0.25">
      <c r="B418" s="91"/>
      <c r="C418" s="708"/>
      <c r="D418" s="709"/>
      <c r="E418" s="709"/>
      <c r="F418" s="330"/>
      <c r="G418" s="331" t="s">
        <v>3</v>
      </c>
      <c r="H418" s="332"/>
      <c r="I418" s="333" t="s">
        <v>2</v>
      </c>
      <c r="J418" s="228"/>
      <c r="M418" s="702"/>
      <c r="N418" s="702"/>
      <c r="O418" s="702"/>
    </row>
    <row r="419" spans="2:15" ht="10.5" hidden="1" customHeight="1" x14ac:dyDescent="0.25">
      <c r="B419" s="91"/>
      <c r="C419" s="338"/>
      <c r="D419" s="339"/>
      <c r="E419" s="339"/>
      <c r="F419" s="339"/>
      <c r="G419" s="339"/>
      <c r="H419" s="339"/>
      <c r="I419" s="340"/>
      <c r="J419" s="228"/>
      <c r="M419" s="702"/>
      <c r="N419" s="702"/>
      <c r="O419" s="702"/>
    </row>
    <row r="420" spans="2:15" ht="12.75" hidden="1" customHeight="1" x14ac:dyDescent="0.25">
      <c r="B420" s="91"/>
      <c r="C420" s="708" t="s">
        <v>71</v>
      </c>
      <c r="D420" s="709"/>
      <c r="E420" s="709"/>
      <c r="F420" s="709"/>
      <c r="G420" s="709"/>
      <c r="H420" s="709"/>
      <c r="I420" s="712"/>
      <c r="J420" s="228"/>
      <c r="K420" s="281"/>
      <c r="M420" s="702"/>
      <c r="N420" s="702"/>
      <c r="O420" s="702"/>
    </row>
    <row r="421" spans="2:15" ht="6" hidden="1" customHeight="1" x14ac:dyDescent="0.25">
      <c r="B421" s="91"/>
      <c r="C421" s="325"/>
      <c r="D421" s="326"/>
      <c r="E421" s="326"/>
      <c r="F421" s="326"/>
      <c r="G421" s="326"/>
      <c r="H421" s="326"/>
      <c r="I421" s="327"/>
      <c r="J421" s="228"/>
      <c r="K421" s="281"/>
      <c r="M421" s="702"/>
      <c r="N421" s="702"/>
      <c r="O421" s="702"/>
    </row>
    <row r="422" spans="2:15" ht="12.75" hidden="1" customHeight="1" x14ac:dyDescent="0.25">
      <c r="B422" s="91"/>
      <c r="C422" s="708" t="s">
        <v>72</v>
      </c>
      <c r="D422" s="709"/>
      <c r="E422" s="709"/>
      <c r="F422" s="709"/>
      <c r="G422" s="709"/>
      <c r="H422" s="709"/>
      <c r="I422" s="712"/>
      <c r="J422" s="228"/>
      <c r="K422" s="281"/>
      <c r="M422" s="702"/>
      <c r="N422" s="702"/>
      <c r="O422" s="702"/>
    </row>
    <row r="423" spans="2:15" ht="12.75" hidden="1" customHeight="1" x14ac:dyDescent="0.25">
      <c r="B423" s="91"/>
      <c r="C423" s="708"/>
      <c r="D423" s="709"/>
      <c r="E423" s="709"/>
      <c r="F423" s="709"/>
      <c r="G423" s="709"/>
      <c r="H423" s="709"/>
      <c r="I423" s="712"/>
      <c r="J423" s="228"/>
      <c r="M423" s="702"/>
      <c r="N423" s="702"/>
      <c r="O423" s="702"/>
    </row>
    <row r="424" spans="2:15" ht="5.25" hidden="1" customHeight="1" x14ac:dyDescent="0.25">
      <c r="B424" s="91"/>
      <c r="C424" s="341"/>
      <c r="D424" s="342"/>
      <c r="E424" s="342"/>
      <c r="F424" s="328"/>
      <c r="G424" s="328"/>
      <c r="H424" s="328"/>
      <c r="I424" s="329"/>
      <c r="J424" s="228"/>
      <c r="M424" s="702"/>
      <c r="N424" s="702"/>
      <c r="O424" s="702"/>
    </row>
    <row r="425" spans="2:15" ht="12.45" hidden="1" customHeight="1" x14ac:dyDescent="0.25">
      <c r="B425" s="91"/>
      <c r="C425" s="341"/>
      <c r="D425" s="342"/>
      <c r="E425" s="342"/>
      <c r="F425" s="330"/>
      <c r="G425" s="331" t="s">
        <v>3</v>
      </c>
      <c r="H425" s="332"/>
      <c r="I425" s="333" t="s">
        <v>2</v>
      </c>
      <c r="J425" s="228"/>
      <c r="M425" s="702"/>
      <c r="N425" s="702"/>
      <c r="O425" s="702"/>
    </row>
    <row r="426" spans="2:15" ht="6" hidden="1" customHeight="1" x14ac:dyDescent="0.25">
      <c r="B426" s="91"/>
      <c r="C426" s="334"/>
      <c r="D426" s="335"/>
      <c r="E426" s="335"/>
      <c r="F426" s="336"/>
      <c r="G426" s="331"/>
      <c r="H426" s="337"/>
      <c r="I426" s="333"/>
      <c r="J426" s="228"/>
      <c r="M426" s="702"/>
      <c r="N426" s="702"/>
      <c r="O426" s="702"/>
    </row>
    <row r="427" spans="2:15" ht="12.75" hidden="1" customHeight="1" x14ac:dyDescent="0.25">
      <c r="B427" s="91"/>
      <c r="C427" s="708" t="s">
        <v>73</v>
      </c>
      <c r="D427" s="709"/>
      <c r="E427" s="709"/>
      <c r="F427" s="709"/>
      <c r="G427" s="709"/>
      <c r="H427" s="709"/>
      <c r="I427" s="712"/>
      <c r="J427" s="228"/>
      <c r="K427" s="281"/>
      <c r="M427" s="702"/>
      <c r="N427" s="702"/>
      <c r="O427" s="702"/>
    </row>
    <row r="428" spans="2:15" ht="6" hidden="1" customHeight="1" x14ac:dyDescent="0.25">
      <c r="B428" s="91"/>
      <c r="C428" s="708"/>
      <c r="D428" s="709"/>
      <c r="E428" s="709"/>
      <c r="F428" s="709"/>
      <c r="G428" s="709"/>
      <c r="H428" s="709"/>
      <c r="I428" s="712"/>
      <c r="J428" s="228"/>
      <c r="M428" s="702"/>
      <c r="N428" s="702"/>
      <c r="O428" s="702"/>
    </row>
    <row r="429" spans="2:15" ht="12.45" hidden="1" customHeight="1" x14ac:dyDescent="0.25">
      <c r="B429" s="91"/>
      <c r="C429" s="341"/>
      <c r="D429" s="342"/>
      <c r="E429" s="342"/>
      <c r="F429" s="330"/>
      <c r="G429" s="331" t="s">
        <v>3</v>
      </c>
      <c r="H429" s="332"/>
      <c r="I429" s="333" t="s">
        <v>2</v>
      </c>
      <c r="J429" s="228"/>
      <c r="M429" s="702"/>
      <c r="N429" s="702"/>
      <c r="O429" s="702"/>
    </row>
    <row r="430" spans="2:15" ht="6" hidden="1" customHeight="1" x14ac:dyDescent="0.25">
      <c r="B430" s="91"/>
      <c r="C430" s="341"/>
      <c r="D430" s="342"/>
      <c r="E430" s="342"/>
      <c r="F430" s="342"/>
      <c r="G430" s="342"/>
      <c r="H430" s="342"/>
      <c r="I430" s="333"/>
      <c r="J430" s="228"/>
      <c r="M430" s="702"/>
      <c r="N430" s="702"/>
      <c r="O430" s="702"/>
    </row>
    <row r="431" spans="2:15" ht="12.75" hidden="1" customHeight="1" x14ac:dyDescent="0.25">
      <c r="B431" s="91"/>
      <c r="C431" s="708" t="s">
        <v>112</v>
      </c>
      <c r="D431" s="709"/>
      <c r="E431" s="709"/>
      <c r="F431" s="709"/>
      <c r="G431" s="709"/>
      <c r="H431" s="709"/>
      <c r="I431" s="712"/>
      <c r="J431" s="228"/>
      <c r="K431" s="281"/>
      <c r="M431" s="702"/>
      <c r="N431" s="702"/>
      <c r="O431" s="702"/>
    </row>
    <row r="432" spans="2:15" ht="12.75" hidden="1" customHeight="1" x14ac:dyDescent="0.25">
      <c r="B432" s="91"/>
      <c r="C432" s="708"/>
      <c r="D432" s="709"/>
      <c r="E432" s="709"/>
      <c r="F432" s="709"/>
      <c r="G432" s="709"/>
      <c r="H432" s="709"/>
      <c r="I432" s="712"/>
      <c r="J432" s="228"/>
      <c r="M432" s="702"/>
      <c r="N432" s="702"/>
      <c r="O432" s="702"/>
    </row>
    <row r="433" spans="2:59" ht="12.75" hidden="1" customHeight="1" x14ac:dyDescent="0.25">
      <c r="B433" s="91"/>
      <c r="C433" s="708"/>
      <c r="D433" s="709"/>
      <c r="E433" s="709"/>
      <c r="F433" s="709"/>
      <c r="G433" s="709"/>
      <c r="H433" s="709"/>
      <c r="I433" s="712"/>
      <c r="J433" s="228"/>
      <c r="M433" s="702"/>
      <c r="N433" s="702"/>
      <c r="O433" s="702"/>
    </row>
    <row r="434" spans="2:59" ht="12.75" hidden="1" customHeight="1" x14ac:dyDescent="0.25">
      <c r="B434" s="91"/>
      <c r="C434" s="708"/>
      <c r="D434" s="709"/>
      <c r="E434" s="709"/>
      <c r="F434" s="709"/>
      <c r="G434" s="709"/>
      <c r="H434" s="709"/>
      <c r="I434" s="712"/>
      <c r="J434" s="228"/>
      <c r="M434" s="702"/>
      <c r="N434" s="702"/>
      <c r="O434" s="702"/>
    </row>
    <row r="435" spans="2:59" ht="12.45" hidden="1" customHeight="1" x14ac:dyDescent="0.25">
      <c r="B435" s="91"/>
      <c r="C435" s="708"/>
      <c r="D435" s="709"/>
      <c r="E435" s="709"/>
      <c r="F435" s="709"/>
      <c r="G435" s="709"/>
      <c r="H435" s="709"/>
      <c r="I435" s="712"/>
      <c r="J435" s="228"/>
      <c r="M435" s="702"/>
      <c r="N435" s="702"/>
      <c r="O435" s="702"/>
    </row>
    <row r="436" spans="2:59" ht="12.45" hidden="1" customHeight="1" x14ac:dyDescent="0.25">
      <c r="B436" s="91"/>
      <c r="C436" s="341"/>
      <c r="D436" s="342"/>
      <c r="E436" s="342"/>
      <c r="F436" s="330"/>
      <c r="G436" s="331" t="s">
        <v>3</v>
      </c>
      <c r="H436" s="332"/>
      <c r="I436" s="333" t="s">
        <v>2</v>
      </c>
      <c r="J436" s="228"/>
      <c r="M436" s="702"/>
      <c r="N436" s="702"/>
      <c r="O436" s="702"/>
    </row>
    <row r="437" spans="2:59" ht="6" hidden="1" customHeight="1" x14ac:dyDescent="0.25">
      <c r="B437" s="91"/>
      <c r="C437" s="341"/>
      <c r="D437" s="342"/>
      <c r="E437" s="342"/>
      <c r="F437" s="342"/>
      <c r="G437" s="342"/>
      <c r="H437" s="342"/>
      <c r="I437" s="333"/>
      <c r="J437" s="228"/>
      <c r="M437" s="702"/>
      <c r="N437" s="702"/>
      <c r="O437" s="702"/>
    </row>
    <row r="438" spans="2:59" ht="12.6" hidden="1" customHeight="1" x14ac:dyDescent="0.25">
      <c r="B438" s="91"/>
      <c r="C438" s="708" t="s">
        <v>113</v>
      </c>
      <c r="D438" s="709"/>
      <c r="E438" s="709"/>
      <c r="F438" s="709"/>
      <c r="G438" s="709"/>
      <c r="H438" s="709"/>
      <c r="I438" s="712"/>
      <c r="J438" s="228"/>
      <c r="K438" s="281"/>
      <c r="M438" s="702"/>
      <c r="N438" s="702"/>
      <c r="O438" s="702"/>
    </row>
    <row r="439" spans="2:59" ht="12.6" hidden="1" customHeight="1" x14ac:dyDescent="0.25">
      <c r="B439" s="91"/>
      <c r="C439" s="708"/>
      <c r="D439" s="709"/>
      <c r="E439" s="709"/>
      <c r="F439" s="709"/>
      <c r="G439" s="709"/>
      <c r="H439" s="709"/>
      <c r="I439" s="712"/>
      <c r="J439" s="228"/>
      <c r="M439" s="702"/>
      <c r="N439" s="702"/>
      <c r="O439" s="702"/>
    </row>
    <row r="440" spans="2:59" ht="12.6" hidden="1" customHeight="1" x14ac:dyDescent="0.25">
      <c r="B440" s="91"/>
      <c r="C440" s="708"/>
      <c r="D440" s="709"/>
      <c r="E440" s="709"/>
      <c r="F440" s="709"/>
      <c r="G440" s="709"/>
      <c r="H440" s="709"/>
      <c r="I440" s="712"/>
      <c r="J440" s="228"/>
      <c r="M440" s="702"/>
      <c r="N440" s="702"/>
      <c r="O440" s="702"/>
    </row>
    <row r="441" spans="2:59" ht="12.6" hidden="1" customHeight="1" x14ac:dyDescent="0.25">
      <c r="B441" s="91"/>
      <c r="C441" s="708"/>
      <c r="D441" s="709"/>
      <c r="E441" s="709"/>
      <c r="F441" s="709"/>
      <c r="G441" s="709"/>
      <c r="H441" s="709"/>
      <c r="I441" s="712"/>
      <c r="J441" s="228"/>
      <c r="M441" s="702"/>
      <c r="N441" s="702"/>
      <c r="O441" s="702"/>
    </row>
    <row r="442" spans="2:59" ht="12.75" hidden="1" customHeight="1" x14ac:dyDescent="0.25">
      <c r="B442" s="91"/>
      <c r="C442" s="708"/>
      <c r="D442" s="709"/>
      <c r="E442" s="709"/>
      <c r="F442" s="709"/>
      <c r="G442" s="709"/>
      <c r="H442" s="709"/>
      <c r="I442" s="712"/>
      <c r="J442" s="228"/>
      <c r="M442" s="702"/>
      <c r="N442" s="702"/>
      <c r="O442" s="702"/>
    </row>
    <row r="443" spans="2:59" ht="12.75" hidden="1" customHeight="1" x14ac:dyDescent="0.25">
      <c r="B443" s="91"/>
      <c r="C443" s="708"/>
      <c r="D443" s="709"/>
      <c r="E443" s="709"/>
      <c r="F443" s="709"/>
      <c r="G443" s="709"/>
      <c r="H443" s="709"/>
      <c r="I443" s="712"/>
      <c r="J443" s="228"/>
      <c r="M443" s="702"/>
      <c r="N443" s="702"/>
      <c r="O443" s="702"/>
    </row>
    <row r="444" spans="2:59" ht="6" hidden="1" customHeight="1" x14ac:dyDescent="0.25">
      <c r="B444" s="91"/>
      <c r="C444" s="708"/>
      <c r="D444" s="709"/>
      <c r="E444" s="709"/>
      <c r="F444" s="709"/>
      <c r="G444" s="709"/>
      <c r="H444" s="709"/>
      <c r="I444" s="712"/>
      <c r="J444" s="228"/>
      <c r="M444" s="702"/>
      <c r="N444" s="702"/>
      <c r="O444" s="702"/>
    </row>
    <row r="445" spans="2:59" ht="12.45" hidden="1" customHeight="1" x14ac:dyDescent="0.25">
      <c r="B445" s="91"/>
      <c r="C445" s="341"/>
      <c r="D445" s="342"/>
      <c r="E445" s="342"/>
      <c r="F445" s="330"/>
      <c r="G445" s="331" t="s">
        <v>3</v>
      </c>
      <c r="H445" s="332"/>
      <c r="I445" s="333" t="s">
        <v>2</v>
      </c>
      <c r="J445" s="228"/>
      <c r="M445" s="702"/>
      <c r="N445" s="702"/>
      <c r="O445" s="702"/>
    </row>
    <row r="446" spans="2:59" ht="8.4" hidden="1" customHeight="1" x14ac:dyDescent="0.25">
      <c r="B446" s="91"/>
      <c r="C446" s="341"/>
      <c r="D446" s="342"/>
      <c r="E446" s="342"/>
      <c r="F446" s="482"/>
      <c r="G446" s="483"/>
      <c r="H446" s="484"/>
      <c r="I446" s="333"/>
      <c r="J446" s="228"/>
      <c r="M446" s="702"/>
      <c r="N446" s="702"/>
      <c r="O446" s="702"/>
    </row>
    <row r="447" spans="2:59" s="6" customFormat="1" ht="12.75" hidden="1" customHeight="1" x14ac:dyDescent="0.25">
      <c r="B447" s="272"/>
      <c r="C447" s="691" t="s">
        <v>119</v>
      </c>
      <c r="D447" s="694"/>
      <c r="E447" s="694"/>
      <c r="F447" s="694"/>
      <c r="G447" s="694"/>
      <c r="H447" s="694"/>
      <c r="I447" s="713"/>
      <c r="J447" s="5"/>
      <c r="K447" s="343"/>
      <c r="M447" s="702"/>
      <c r="N447" s="702"/>
      <c r="O447" s="70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row>
    <row r="448" spans="2:59" s="6" customFormat="1" ht="6" hidden="1" customHeight="1" x14ac:dyDescent="0.25">
      <c r="B448" s="272"/>
      <c r="C448" s="289"/>
      <c r="D448" s="292"/>
      <c r="E448" s="292"/>
      <c r="F448" s="292"/>
      <c r="G448" s="292"/>
      <c r="H448" s="292"/>
      <c r="I448" s="293"/>
      <c r="J448" s="5"/>
      <c r="K448" s="343"/>
      <c r="M448" s="702"/>
      <c r="N448" s="702"/>
      <c r="O448" s="70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row>
    <row r="449" spans="2:59" s="6" customFormat="1" hidden="1" x14ac:dyDescent="0.25">
      <c r="B449" s="272"/>
      <c r="C449" s="691" t="s">
        <v>120</v>
      </c>
      <c r="D449" s="685"/>
      <c r="E449" s="705"/>
      <c r="F449" s="321"/>
      <c r="G449" s="280" t="s">
        <v>3</v>
      </c>
      <c r="H449" s="322"/>
      <c r="I449" s="320" t="s">
        <v>2</v>
      </c>
      <c r="J449" s="5"/>
      <c r="M449" s="702"/>
      <c r="N449" s="702"/>
      <c r="O449" s="70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row>
    <row r="450" spans="2:59" s="6" customFormat="1" ht="6" hidden="1" customHeight="1" x14ac:dyDescent="0.25">
      <c r="B450" s="272"/>
      <c r="C450" s="318"/>
      <c r="D450" s="319"/>
      <c r="E450" s="319"/>
      <c r="F450" s="344"/>
      <c r="G450" s="280"/>
      <c r="H450" s="345"/>
      <c r="I450" s="320"/>
      <c r="J450" s="5"/>
      <c r="M450" s="702"/>
      <c r="N450" s="702"/>
      <c r="O450" s="70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row>
    <row r="451" spans="2:59" s="6" customFormat="1" hidden="1" x14ac:dyDescent="0.25">
      <c r="B451" s="272"/>
      <c r="C451" s="691" t="s">
        <v>123</v>
      </c>
      <c r="D451" s="685"/>
      <c r="E451" s="705"/>
      <c r="F451" s="321"/>
      <c r="G451" s="280" t="s">
        <v>3</v>
      </c>
      <c r="H451" s="322"/>
      <c r="I451" s="320" t="s">
        <v>2</v>
      </c>
      <c r="J451" s="5"/>
      <c r="M451" s="702"/>
      <c r="N451" s="702"/>
      <c r="O451" s="70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row>
    <row r="452" spans="2:59" s="6" customFormat="1" hidden="1" x14ac:dyDescent="0.25">
      <c r="B452" s="272"/>
      <c r="C452" s="691" t="s">
        <v>124</v>
      </c>
      <c r="D452" s="685"/>
      <c r="E452" s="685"/>
      <c r="F452" s="344"/>
      <c r="G452" s="280"/>
      <c r="H452" s="345"/>
      <c r="I452" s="320"/>
      <c r="J452" s="5"/>
      <c r="M452" s="702"/>
      <c r="N452" s="702"/>
      <c r="O452" s="70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row>
    <row r="453" spans="2:59" s="6" customFormat="1" ht="6" hidden="1" customHeight="1" x14ac:dyDescent="0.25">
      <c r="B453" s="272"/>
      <c r="C453" s="318"/>
      <c r="D453" s="319"/>
      <c r="E453" s="319"/>
      <c r="F453" s="344"/>
      <c r="G453" s="280"/>
      <c r="H453" s="345"/>
      <c r="I453" s="320"/>
      <c r="J453" s="5"/>
      <c r="M453" s="702"/>
      <c r="N453" s="702"/>
      <c r="O453" s="70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row>
    <row r="454" spans="2:59" s="6" customFormat="1" hidden="1" x14ac:dyDescent="0.25">
      <c r="B454" s="272"/>
      <c r="C454" s="691" t="s">
        <v>121</v>
      </c>
      <c r="D454" s="685"/>
      <c r="E454" s="705"/>
      <c r="F454" s="321"/>
      <c r="G454" s="280" t="s">
        <v>3</v>
      </c>
      <c r="H454" s="322"/>
      <c r="I454" s="320" t="s">
        <v>2</v>
      </c>
      <c r="J454" s="5"/>
      <c r="M454" s="702"/>
      <c r="N454" s="702"/>
      <c r="O454" s="70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row>
    <row r="455" spans="2:59" s="6" customFormat="1" ht="6" hidden="1" customHeight="1" x14ac:dyDescent="0.25">
      <c r="B455" s="272"/>
      <c r="C455" s="318"/>
      <c r="D455" s="319"/>
      <c r="E455" s="319"/>
      <c r="F455" s="344"/>
      <c r="G455" s="280"/>
      <c r="H455" s="345"/>
      <c r="I455" s="320"/>
      <c r="J455" s="5"/>
      <c r="M455" s="702"/>
      <c r="N455" s="702"/>
      <c r="O455" s="70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row>
    <row r="456" spans="2:59" s="6" customFormat="1" hidden="1" x14ac:dyDescent="0.25">
      <c r="B456" s="272"/>
      <c r="C456" s="691" t="s">
        <v>122</v>
      </c>
      <c r="D456" s="685"/>
      <c r="E456" s="705"/>
      <c r="F456" s="321"/>
      <c r="G456" s="280" t="s">
        <v>3</v>
      </c>
      <c r="H456" s="322"/>
      <c r="I456" s="320" t="s">
        <v>2</v>
      </c>
      <c r="J456" s="5"/>
      <c r="M456" s="702"/>
      <c r="N456" s="702"/>
      <c r="O456" s="70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row>
    <row r="457" spans="2:59" ht="7.95" hidden="1" customHeight="1" x14ac:dyDescent="0.25">
      <c r="B457" s="91"/>
      <c r="C457" s="289"/>
      <c r="D457" s="290"/>
      <c r="E457" s="290"/>
      <c r="F457" s="290"/>
      <c r="G457" s="290"/>
      <c r="H457" s="290"/>
      <c r="I457" s="291"/>
      <c r="J457" s="228"/>
      <c r="M457" s="702"/>
      <c r="N457" s="702"/>
      <c r="O457" s="702"/>
    </row>
    <row r="458" spans="2:59" ht="7.5" hidden="1" customHeight="1" x14ac:dyDescent="0.25">
      <c r="B458" s="91"/>
      <c r="C458" s="346"/>
      <c r="D458" s="347"/>
      <c r="E458" s="347"/>
      <c r="F458" s="302"/>
      <c r="G458" s="302"/>
      <c r="H458" s="302"/>
      <c r="I458" s="303"/>
      <c r="J458" s="228"/>
      <c r="M458" s="702"/>
      <c r="N458" s="702"/>
      <c r="O458" s="702"/>
    </row>
    <row r="459" spans="2:59" ht="24.75" hidden="1" customHeight="1" x14ac:dyDescent="0.25">
      <c r="B459" s="91"/>
      <c r="C459" s="703" t="s">
        <v>105</v>
      </c>
      <c r="D459" s="670"/>
      <c r="E459" s="670"/>
      <c r="F459" s="670"/>
      <c r="G459" s="670"/>
      <c r="H459" s="670"/>
      <c r="I459" s="704"/>
      <c r="J459" s="228"/>
      <c r="M459" s="702"/>
      <c r="N459" s="702"/>
      <c r="O459" s="702"/>
      <c r="R459" s="6"/>
      <c r="S459" s="6"/>
      <c r="T459" s="6"/>
      <c r="U459" s="6"/>
      <c r="V459" s="6"/>
      <c r="W459" s="6"/>
      <c r="X459" s="6"/>
      <c r="Y459" s="6"/>
      <c r="Z459" s="6"/>
      <c r="AA459" s="6"/>
      <c r="AB459" s="6"/>
      <c r="AC459" s="6"/>
      <c r="AD459" s="6"/>
      <c r="AE459" s="6"/>
      <c r="AF459" s="6"/>
      <c r="AG459" s="6"/>
      <c r="AH459" s="6"/>
      <c r="AI459" s="6"/>
      <c r="AJ459" s="6"/>
      <c r="AK459" s="6"/>
      <c r="AL459" s="6"/>
      <c r="AM459" s="6"/>
    </row>
    <row r="460" spans="2:59" s="6" customFormat="1" ht="6" hidden="1" customHeight="1" x14ac:dyDescent="0.25">
      <c r="B460" s="272"/>
      <c r="C460" s="318"/>
      <c r="D460" s="319"/>
      <c r="E460" s="319"/>
      <c r="F460" s="344"/>
      <c r="G460" s="280"/>
      <c r="H460" s="345"/>
      <c r="I460" s="320"/>
      <c r="J460" s="5"/>
      <c r="M460" s="702"/>
      <c r="N460" s="702"/>
      <c r="O460" s="702"/>
      <c r="P460" s="12"/>
      <c r="Q460" s="12"/>
      <c r="AN460" s="12"/>
      <c r="AO460" s="12"/>
      <c r="AP460" s="12"/>
      <c r="AQ460" s="12"/>
      <c r="AR460" s="12"/>
      <c r="AS460" s="12"/>
      <c r="AT460" s="12"/>
      <c r="AU460" s="12"/>
      <c r="AV460" s="12"/>
      <c r="AW460" s="12"/>
      <c r="AX460" s="12"/>
      <c r="AY460" s="12"/>
      <c r="AZ460" s="12"/>
      <c r="BA460" s="12"/>
      <c r="BB460" s="12"/>
      <c r="BC460" s="12"/>
      <c r="BD460" s="12"/>
      <c r="BE460" s="12"/>
      <c r="BF460" s="12"/>
      <c r="BG460" s="12"/>
    </row>
    <row r="461" spans="2:59" hidden="1" x14ac:dyDescent="0.25">
      <c r="B461" s="91"/>
      <c r="C461" s="348" t="s">
        <v>74</v>
      </c>
      <c r="D461" s="280"/>
      <c r="E461" s="319"/>
      <c r="F461" s="321"/>
      <c r="G461" s="280" t="s">
        <v>3</v>
      </c>
      <c r="H461" s="322"/>
      <c r="I461" s="320" t="s">
        <v>2</v>
      </c>
      <c r="J461" s="228"/>
      <c r="M461" s="702"/>
      <c r="N461" s="702"/>
      <c r="O461" s="702"/>
      <c r="R461" s="6"/>
      <c r="S461" s="6"/>
      <c r="T461" s="6"/>
      <c r="U461" s="6"/>
      <c r="V461" s="6"/>
      <c r="W461" s="6"/>
      <c r="X461" s="6"/>
      <c r="Y461" s="6"/>
      <c r="Z461" s="6"/>
      <c r="AA461" s="6"/>
      <c r="AB461" s="6"/>
      <c r="AC461" s="6"/>
      <c r="AD461" s="6"/>
      <c r="AE461" s="6"/>
      <c r="AF461" s="6"/>
      <c r="AG461" s="6"/>
      <c r="AH461" s="6"/>
      <c r="AI461" s="6"/>
      <c r="AJ461" s="6"/>
      <c r="AK461" s="6"/>
      <c r="AL461" s="6"/>
      <c r="AM461" s="6"/>
    </row>
    <row r="462" spans="2:59" s="6" customFormat="1" ht="6" hidden="1" customHeight="1" x14ac:dyDescent="0.25">
      <c r="B462" s="272"/>
      <c r="C462" s="318"/>
      <c r="D462" s="319"/>
      <c r="E462" s="319"/>
      <c r="F462" s="344"/>
      <c r="G462" s="280"/>
      <c r="H462" s="345"/>
      <c r="I462" s="320"/>
      <c r="J462" s="5"/>
      <c r="M462" s="702"/>
      <c r="N462" s="702"/>
      <c r="O462" s="702"/>
      <c r="P462" s="12"/>
      <c r="Q462" s="12"/>
      <c r="AN462" s="12"/>
      <c r="AO462" s="12"/>
      <c r="AP462" s="12"/>
      <c r="AQ462" s="12"/>
      <c r="AR462" s="12"/>
      <c r="AS462" s="12"/>
      <c r="AT462" s="12"/>
      <c r="AU462" s="12"/>
      <c r="AV462" s="12"/>
      <c r="AW462" s="12"/>
      <c r="AX462" s="12"/>
      <c r="AY462" s="12"/>
    </row>
    <row r="463" spans="2:59" hidden="1" x14ac:dyDescent="0.25">
      <c r="B463" s="91"/>
      <c r="C463" s="348" t="s">
        <v>75</v>
      </c>
      <c r="D463" s="349"/>
      <c r="E463" s="350"/>
      <c r="F463" s="321"/>
      <c r="G463" s="280" t="s">
        <v>3</v>
      </c>
      <c r="H463" s="322"/>
      <c r="I463" s="320" t="s">
        <v>2</v>
      </c>
      <c r="J463" s="228"/>
      <c r="M463" s="702"/>
      <c r="N463" s="702"/>
      <c r="O463" s="702"/>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row>
    <row r="464" spans="2:59" s="6" customFormat="1" ht="6" hidden="1" customHeight="1" x14ac:dyDescent="0.25">
      <c r="B464" s="272"/>
      <c r="C464" s="318"/>
      <c r="D464" s="319"/>
      <c r="E464" s="319"/>
      <c r="F464" s="344"/>
      <c r="G464" s="280"/>
      <c r="H464" s="345"/>
      <c r="I464" s="320"/>
      <c r="J464" s="5"/>
      <c r="M464" s="702"/>
      <c r="N464" s="702"/>
      <c r="O464" s="702"/>
      <c r="P464" s="12"/>
      <c r="Q464" s="12"/>
    </row>
    <row r="465" spans="2:59" hidden="1" x14ac:dyDescent="0.25">
      <c r="B465" s="91"/>
      <c r="C465" s="348" t="s">
        <v>76</v>
      </c>
      <c r="D465" s="280"/>
      <c r="E465" s="319"/>
      <c r="F465" s="321"/>
      <c r="G465" s="280" t="s">
        <v>3</v>
      </c>
      <c r="H465" s="322"/>
      <c r="I465" s="320" t="s">
        <v>2</v>
      </c>
      <c r="J465" s="228"/>
      <c r="M465" s="702"/>
      <c r="N465" s="702"/>
      <c r="O465" s="702"/>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row>
    <row r="466" spans="2:59" s="6" customFormat="1" ht="6" hidden="1" customHeight="1" x14ac:dyDescent="0.25">
      <c r="B466" s="272"/>
      <c r="C466" s="318"/>
      <c r="D466" s="319"/>
      <c r="E466" s="319"/>
      <c r="F466" s="344"/>
      <c r="G466" s="280"/>
      <c r="H466" s="345"/>
      <c r="I466" s="320"/>
      <c r="J466" s="5"/>
      <c r="M466" s="702"/>
      <c r="N466" s="702"/>
      <c r="O466" s="702"/>
      <c r="P466" s="12"/>
      <c r="Q466" s="12"/>
    </row>
    <row r="467" spans="2:59" ht="19.5" hidden="1" customHeight="1" x14ac:dyDescent="0.25">
      <c r="B467" s="91"/>
      <c r="C467" s="691" t="s">
        <v>160</v>
      </c>
      <c r="D467" s="685"/>
      <c r="E467" s="685"/>
      <c r="F467" s="284"/>
      <c r="G467" s="284"/>
      <c r="H467" s="284"/>
      <c r="I467" s="351"/>
      <c r="J467" s="228"/>
      <c r="M467" s="702"/>
      <c r="N467" s="702"/>
      <c r="O467" s="702"/>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row>
    <row r="468" spans="2:59" hidden="1" x14ac:dyDescent="0.25">
      <c r="B468" s="91"/>
      <c r="C468" s="691"/>
      <c r="D468" s="685"/>
      <c r="E468" s="685"/>
      <c r="F468" s="321"/>
      <c r="G468" s="280" t="s">
        <v>3</v>
      </c>
      <c r="H468" s="322"/>
      <c r="I468" s="320" t="s">
        <v>2</v>
      </c>
      <c r="J468" s="228"/>
      <c r="M468" s="702"/>
      <c r="N468" s="702"/>
      <c r="O468" s="702"/>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row>
    <row r="469" spans="2:59" ht="6.75" hidden="1" customHeight="1" x14ac:dyDescent="0.25">
      <c r="B469" s="91"/>
      <c r="C469" s="352"/>
      <c r="D469" s="353"/>
      <c r="E469" s="353"/>
      <c r="F469" s="295"/>
      <c r="G469" s="295"/>
      <c r="H469" s="295"/>
      <c r="I469" s="296"/>
      <c r="J469" s="228"/>
      <c r="M469" s="702"/>
      <c r="N469" s="702"/>
      <c r="O469" s="702"/>
      <c r="AN469" s="6"/>
      <c r="AO469" s="6"/>
      <c r="AP469" s="6"/>
      <c r="AQ469" s="6"/>
      <c r="AR469" s="6"/>
      <c r="AS469" s="6"/>
      <c r="AT469" s="6"/>
      <c r="AU469" s="6"/>
      <c r="AV469" s="6"/>
      <c r="AW469" s="6"/>
      <c r="AX469" s="6"/>
      <c r="AY469" s="6"/>
      <c r="AZ469" s="6"/>
      <c r="BA469" s="6"/>
      <c r="BB469" s="6"/>
      <c r="BC469" s="6"/>
      <c r="BD469" s="6"/>
      <c r="BE469" s="6"/>
      <c r="BF469" s="6"/>
      <c r="BG469" s="6"/>
    </row>
    <row r="470" spans="2:59" ht="6" hidden="1" customHeight="1" x14ac:dyDescent="0.25">
      <c r="B470" s="91"/>
      <c r="C470" s="354"/>
      <c r="D470" s="355"/>
      <c r="E470" s="355"/>
      <c r="F470" s="302"/>
      <c r="G470" s="302"/>
      <c r="H470" s="302"/>
      <c r="I470" s="303"/>
      <c r="J470" s="228"/>
      <c r="K470" s="281"/>
      <c r="M470" s="702"/>
      <c r="N470" s="702"/>
      <c r="O470" s="702"/>
      <c r="AN470" s="6"/>
      <c r="AO470" s="6"/>
      <c r="AP470" s="6"/>
      <c r="AQ470" s="6"/>
      <c r="AR470" s="6"/>
      <c r="AS470" s="6"/>
      <c r="AT470" s="6"/>
      <c r="AU470" s="6"/>
      <c r="AV470" s="6"/>
      <c r="AW470" s="6"/>
      <c r="AX470" s="6"/>
      <c r="AY470" s="6"/>
      <c r="AZ470" s="6"/>
      <c r="BA470" s="6"/>
      <c r="BB470" s="6"/>
      <c r="BC470" s="6"/>
      <c r="BD470" s="6"/>
      <c r="BE470" s="6"/>
      <c r="BF470" s="6"/>
      <c r="BG470" s="6"/>
    </row>
    <row r="471" spans="2:59" ht="12.75" hidden="1" customHeight="1" x14ac:dyDescent="0.25">
      <c r="B471" s="91"/>
      <c r="C471" s="703" t="s">
        <v>126</v>
      </c>
      <c r="D471" s="670"/>
      <c r="E471" s="670"/>
      <c r="F471" s="670"/>
      <c r="G471" s="670"/>
      <c r="H471" s="670"/>
      <c r="I471" s="704"/>
      <c r="J471" s="228"/>
      <c r="K471" s="281"/>
      <c r="M471" s="702"/>
      <c r="N471" s="702"/>
      <c r="O471" s="702"/>
      <c r="AN471" s="6"/>
      <c r="AO471" s="6"/>
      <c r="AP471" s="6"/>
      <c r="AQ471" s="6"/>
      <c r="AR471" s="6"/>
      <c r="AS471" s="6"/>
      <c r="AT471" s="6"/>
      <c r="AU471" s="6"/>
      <c r="AV471" s="6"/>
      <c r="AW471" s="6"/>
      <c r="AX471" s="6"/>
      <c r="AY471" s="6"/>
      <c r="AZ471" s="6"/>
      <c r="BA471" s="6"/>
      <c r="BB471" s="6"/>
      <c r="BC471" s="6"/>
      <c r="BD471" s="6"/>
      <c r="BE471" s="6"/>
      <c r="BF471" s="6"/>
      <c r="BG471" s="6"/>
    </row>
    <row r="472" spans="2:59" ht="12.75" hidden="1" customHeight="1" x14ac:dyDescent="0.25">
      <c r="B472" s="91"/>
      <c r="C472" s="703" t="s">
        <v>128</v>
      </c>
      <c r="D472" s="670"/>
      <c r="E472" s="670"/>
      <c r="F472" s="670"/>
      <c r="G472" s="670"/>
      <c r="H472" s="670"/>
      <c r="I472" s="704"/>
      <c r="J472" s="228"/>
      <c r="K472" s="281"/>
      <c r="M472" s="702"/>
      <c r="N472" s="702"/>
      <c r="O472" s="702"/>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row>
    <row r="473" spans="2:59" ht="6" hidden="1" customHeight="1" x14ac:dyDescent="0.25">
      <c r="B473" s="91"/>
      <c r="C473" s="316"/>
      <c r="D473" s="282"/>
      <c r="E473" s="282"/>
      <c r="F473" s="282"/>
      <c r="G473" s="282"/>
      <c r="H473" s="282"/>
      <c r="I473" s="317"/>
      <c r="J473" s="228"/>
      <c r="K473" s="281"/>
      <c r="M473" s="702"/>
      <c r="N473" s="702"/>
      <c r="O473" s="702"/>
    </row>
    <row r="474" spans="2:59" ht="12.75" hidden="1" customHeight="1" x14ac:dyDescent="0.25">
      <c r="B474" s="91"/>
      <c r="C474" s="356" t="s">
        <v>127</v>
      </c>
      <c r="D474" s="280"/>
      <c r="E474" s="280"/>
      <c r="F474" s="357"/>
      <c r="G474" s="718" t="s">
        <v>129</v>
      </c>
      <c r="H474" s="719"/>
      <c r="I474" s="720"/>
      <c r="J474" s="228"/>
      <c r="K474" s="281"/>
      <c r="M474" s="702"/>
      <c r="N474" s="702"/>
      <c r="O474" s="702"/>
      <c r="R474" s="6"/>
      <c r="S474" s="6"/>
      <c r="T474" s="6"/>
      <c r="U474" s="6"/>
      <c r="V474" s="6"/>
      <c r="W474" s="6"/>
      <c r="X474" s="6"/>
      <c r="Y474" s="6"/>
      <c r="Z474" s="6"/>
      <c r="AA474" s="6"/>
      <c r="AB474" s="6"/>
      <c r="AC474" s="6"/>
      <c r="AD474" s="6"/>
      <c r="AE474" s="6"/>
      <c r="AF474" s="6"/>
      <c r="AG474" s="6"/>
      <c r="AH474" s="6"/>
      <c r="AI474" s="6"/>
      <c r="AJ474" s="6"/>
      <c r="AK474" s="6"/>
      <c r="AL474" s="6"/>
      <c r="AM474" s="6"/>
    </row>
    <row r="475" spans="2:59" ht="12.75" hidden="1" customHeight="1" x14ac:dyDescent="0.25">
      <c r="B475" s="91"/>
      <c r="C475" s="359"/>
      <c r="D475" s="295"/>
      <c r="E475" s="295"/>
      <c r="F475" s="357"/>
      <c r="G475" s="718" t="s">
        <v>77</v>
      </c>
      <c r="H475" s="719"/>
      <c r="I475" s="720"/>
      <c r="J475" s="228"/>
      <c r="K475" s="281"/>
      <c r="M475" s="702"/>
      <c r="N475" s="702"/>
      <c r="O475" s="702"/>
      <c r="P475" s="6"/>
      <c r="Q475" s="6"/>
      <c r="AZ475" s="6"/>
      <c r="BA475" s="6"/>
      <c r="BB475" s="6"/>
      <c r="BC475" s="6"/>
      <c r="BD475" s="6"/>
      <c r="BE475" s="6"/>
      <c r="BF475" s="6"/>
      <c r="BG475" s="6"/>
    </row>
    <row r="476" spans="2:59" hidden="1" x14ac:dyDescent="0.25">
      <c r="B476" s="91"/>
      <c r="C476" s="721"/>
      <c r="D476" s="722"/>
      <c r="E476" s="722"/>
      <c r="F476" s="722"/>
      <c r="G476" s="723"/>
      <c r="H476" s="360"/>
      <c r="I476" s="361"/>
      <c r="J476" s="228"/>
      <c r="K476" s="281"/>
      <c r="M476" s="702"/>
      <c r="N476" s="702"/>
      <c r="O476" s="702"/>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row>
    <row r="477" spans="2:59" hidden="1" x14ac:dyDescent="0.25">
      <c r="B477" s="91"/>
      <c r="C477" s="721"/>
      <c r="D477" s="722"/>
      <c r="E477" s="722"/>
      <c r="F477" s="722"/>
      <c r="G477" s="723"/>
      <c r="H477" s="360"/>
      <c r="I477" s="361"/>
      <c r="J477" s="228"/>
      <c r="K477" s="281"/>
      <c r="M477" s="702"/>
      <c r="N477" s="702"/>
      <c r="O477" s="702"/>
      <c r="P477" s="6"/>
      <c r="Q477" s="6"/>
      <c r="AZ477" s="6"/>
      <c r="BA477" s="6"/>
      <c r="BB477" s="6"/>
      <c r="BC477" s="6"/>
      <c r="BD477" s="6"/>
      <c r="BE477" s="6"/>
      <c r="BF477" s="6"/>
      <c r="BG477" s="6"/>
    </row>
    <row r="478" spans="2:59" hidden="1" x14ac:dyDescent="0.25">
      <c r="B478" s="91"/>
      <c r="C478" s="721"/>
      <c r="D478" s="722"/>
      <c r="E478" s="722"/>
      <c r="F478" s="722"/>
      <c r="G478" s="723"/>
      <c r="H478" s="360"/>
      <c r="I478" s="361"/>
      <c r="J478" s="228"/>
      <c r="K478" s="281"/>
      <c r="M478" s="702"/>
      <c r="N478" s="702"/>
      <c r="O478" s="702"/>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row>
    <row r="479" spans="2:59" ht="12.75" hidden="1" customHeight="1" x14ac:dyDescent="0.25">
      <c r="B479" s="91"/>
      <c r="C479" s="721"/>
      <c r="D479" s="722"/>
      <c r="E479" s="722"/>
      <c r="F479" s="722"/>
      <c r="G479" s="723"/>
      <c r="H479" s="360"/>
      <c r="I479" s="361"/>
      <c r="J479" s="228"/>
      <c r="K479" s="281"/>
      <c r="M479" s="702"/>
      <c r="N479" s="702"/>
      <c r="O479" s="702"/>
      <c r="P479" s="6"/>
      <c r="Q479" s="6"/>
      <c r="AZ479" s="6"/>
      <c r="BA479" s="6"/>
      <c r="BB479" s="6"/>
      <c r="BC479" s="6"/>
      <c r="BD479" s="6"/>
      <c r="BE479" s="6"/>
      <c r="BF479" s="6"/>
      <c r="BG479" s="6"/>
    </row>
    <row r="480" spans="2:59" ht="12" hidden="1" customHeight="1" x14ac:dyDescent="0.25">
      <c r="B480" s="91"/>
      <c r="C480" s="714"/>
      <c r="D480" s="715"/>
      <c r="E480" s="715"/>
      <c r="F480" s="715"/>
      <c r="G480" s="716"/>
      <c r="H480" s="485"/>
      <c r="I480" s="486"/>
      <c r="J480" s="228"/>
      <c r="K480" s="281"/>
      <c r="M480" s="702"/>
      <c r="N480" s="702"/>
      <c r="O480" s="702"/>
      <c r="P480" s="6"/>
      <c r="Q480" s="6"/>
      <c r="AN480" s="6"/>
      <c r="AO480" s="6"/>
      <c r="AP480" s="6"/>
      <c r="AQ480" s="6"/>
      <c r="AR480" s="6"/>
      <c r="AS480" s="6"/>
      <c r="AT480" s="6"/>
      <c r="AU480" s="6"/>
      <c r="AV480" s="6"/>
      <c r="AW480" s="6"/>
      <c r="AX480" s="6"/>
      <c r="AY480" s="6"/>
    </row>
    <row r="481" spans="1:59" ht="13.5" customHeight="1" x14ac:dyDescent="0.25">
      <c r="B481" s="23"/>
      <c r="C481" s="487"/>
      <c r="D481" s="487"/>
      <c r="E481" s="487"/>
      <c r="F481" s="487"/>
      <c r="G481" s="487"/>
      <c r="H481" s="487"/>
      <c r="I481" s="487"/>
      <c r="J481" s="27"/>
      <c r="M481" s="315"/>
      <c r="N481" s="315"/>
      <c r="O481" s="315"/>
      <c r="P481" s="6"/>
      <c r="Q481" s="6"/>
      <c r="AZ481" s="6"/>
      <c r="BA481" s="6"/>
      <c r="BB481" s="6"/>
      <c r="BC481" s="6"/>
      <c r="BD481" s="6"/>
      <c r="BE481" s="6"/>
      <c r="BF481" s="6"/>
      <c r="BG481" s="6"/>
    </row>
    <row r="482" spans="1:59" x14ac:dyDescent="0.25">
      <c r="A482" s="9"/>
      <c r="B482" s="51" t="s">
        <v>5</v>
      </c>
      <c r="C482" s="204"/>
      <c r="D482" s="204"/>
      <c r="E482" s="204"/>
      <c r="F482" s="204"/>
      <c r="G482" s="204"/>
      <c r="H482" s="204"/>
      <c r="I482" s="204"/>
      <c r="J482" s="11"/>
      <c r="K482" s="9"/>
      <c r="L482" s="9"/>
      <c r="M482" s="204"/>
      <c r="N482" s="204"/>
      <c r="O482" s="204"/>
      <c r="P482" s="6"/>
      <c r="Q482" s="6"/>
      <c r="AN482" s="6"/>
      <c r="AO482" s="6"/>
      <c r="AP482" s="6"/>
      <c r="AQ482" s="6"/>
      <c r="AR482" s="6"/>
      <c r="AS482" s="6"/>
      <c r="AT482" s="6"/>
      <c r="AU482" s="6"/>
      <c r="AV482" s="6"/>
      <c r="AW482" s="6"/>
      <c r="AX482" s="6"/>
      <c r="AY482" s="6"/>
    </row>
    <row r="483" spans="1:59" x14ac:dyDescent="0.25">
      <c r="A483" s="9"/>
      <c r="B483" s="51"/>
      <c r="C483" s="204"/>
      <c r="D483" s="204"/>
      <c r="E483" s="204"/>
      <c r="F483" s="204"/>
      <c r="G483" s="204"/>
      <c r="H483" s="204"/>
      <c r="I483" s="204"/>
      <c r="J483" s="11"/>
      <c r="K483" s="9"/>
      <c r="L483" s="9"/>
      <c r="M483" s="204"/>
      <c r="N483" s="204"/>
      <c r="O483" s="204"/>
      <c r="P483" s="6"/>
      <c r="Q483" s="6"/>
    </row>
    <row r="484" spans="1:59" x14ac:dyDescent="0.25">
      <c r="A484" s="9"/>
      <c r="B484" s="51"/>
      <c r="C484" s="362" t="s">
        <v>78</v>
      </c>
      <c r="D484" s="363"/>
      <c r="E484" s="364"/>
      <c r="F484" s="204" t="s">
        <v>26</v>
      </c>
      <c r="G484" s="365"/>
      <c r="H484" s="365"/>
      <c r="I484" s="365"/>
      <c r="J484" s="11"/>
      <c r="K484" s="9"/>
      <c r="L484" s="9"/>
      <c r="M484" s="717"/>
      <c r="N484" s="717"/>
      <c r="O484" s="717"/>
      <c r="P484" s="6"/>
      <c r="Q484" s="6"/>
    </row>
    <row r="485" spans="1:59" ht="11.25" customHeight="1" x14ac:dyDescent="0.25">
      <c r="B485" s="31"/>
      <c r="C485" s="298"/>
      <c r="D485" s="298"/>
      <c r="E485" s="298"/>
      <c r="F485" s="298"/>
      <c r="G485" s="683"/>
      <c r="H485" s="683"/>
      <c r="I485" s="683"/>
      <c r="J485" s="35"/>
      <c r="M485" s="366"/>
      <c r="N485" s="366"/>
      <c r="O485" s="366"/>
    </row>
    <row r="486" spans="1:59" ht="25.2" customHeight="1" x14ac:dyDescent="0.25">
      <c r="C486" s="315"/>
      <c r="D486" s="315"/>
      <c r="E486" s="315"/>
      <c r="F486" s="315"/>
      <c r="G486" s="366"/>
      <c r="H486" s="366"/>
      <c r="I486" s="366"/>
      <c r="M486" s="366"/>
      <c r="N486" s="366"/>
      <c r="O486" s="366"/>
      <c r="P486" s="6"/>
      <c r="Q486" s="6"/>
    </row>
    <row r="487" spans="1:59" x14ac:dyDescent="0.25">
      <c r="B487" s="204"/>
      <c r="C487" s="204"/>
      <c r="D487" s="204"/>
      <c r="E487" s="368"/>
      <c r="F487" s="368"/>
      <c r="G487" s="368"/>
      <c r="H487" s="367"/>
      <c r="I487" s="367"/>
      <c r="J487" s="367"/>
      <c r="K487" s="367"/>
      <c r="L487" s="367"/>
      <c r="M487" s="367"/>
      <c r="N487" s="369"/>
    </row>
    <row r="488" spans="1:59" x14ac:dyDescent="0.25">
      <c r="H488" s="12"/>
      <c r="I488" s="12"/>
      <c r="M488" s="135"/>
    </row>
    <row r="489" spans="1:59" x14ac:dyDescent="0.25">
      <c r="H489" s="12"/>
      <c r="I489" s="12"/>
      <c r="M489" s="135"/>
    </row>
    <row r="490" spans="1:59" x14ac:dyDescent="0.25">
      <c r="H490" s="12"/>
      <c r="I490" s="12"/>
      <c r="M490" s="135"/>
    </row>
    <row r="491" spans="1:59" x14ac:dyDescent="0.25">
      <c r="H491" s="12"/>
      <c r="I491" s="12"/>
      <c r="M491" s="135"/>
      <c r="N491" s="136"/>
    </row>
    <row r="492" spans="1:59" x14ac:dyDescent="0.25">
      <c r="H492" s="12"/>
      <c r="I492" s="12"/>
      <c r="M492" s="135"/>
      <c r="N492" s="136"/>
    </row>
    <row r="493" spans="1:59" x14ac:dyDescent="0.25">
      <c r="H493" s="12"/>
      <c r="I493" s="12"/>
      <c r="M493" s="135"/>
      <c r="N493" s="136"/>
    </row>
    <row r="494" spans="1:59" x14ac:dyDescent="0.25">
      <c r="H494" s="12"/>
      <c r="I494" s="12"/>
      <c r="M494" s="135"/>
      <c r="N494" s="136"/>
    </row>
    <row r="495" spans="1:59" x14ac:dyDescent="0.25">
      <c r="H495" s="12"/>
      <c r="I495" s="12"/>
      <c r="M495" s="135"/>
      <c r="N495" s="136"/>
    </row>
    <row r="496" spans="1:59" x14ac:dyDescent="0.25">
      <c r="H496" s="12"/>
      <c r="I496" s="12"/>
      <c r="M496" s="135"/>
      <c r="N496" s="136"/>
    </row>
    <row r="497" spans="8:14" x14ac:dyDescent="0.25">
      <c r="H497" s="12"/>
      <c r="I497" s="12"/>
      <c r="M497" s="135"/>
      <c r="N497" s="136"/>
    </row>
    <row r="498" spans="8:14" x14ac:dyDescent="0.25">
      <c r="H498" s="12"/>
      <c r="I498" s="12"/>
      <c r="M498" s="135"/>
      <c r="N498" s="136"/>
    </row>
    <row r="499" spans="8:14" x14ac:dyDescent="0.25">
      <c r="H499" s="12"/>
      <c r="I499" s="12"/>
      <c r="M499" s="135"/>
      <c r="N499" s="136"/>
    </row>
    <row r="500" spans="8:14" x14ac:dyDescent="0.25">
      <c r="H500" s="12"/>
      <c r="I500" s="12"/>
      <c r="M500" s="135"/>
      <c r="N500" s="136"/>
    </row>
    <row r="501" spans="8:14" x14ac:dyDescent="0.25">
      <c r="H501" s="12"/>
      <c r="I501" s="12"/>
      <c r="M501" s="135"/>
      <c r="N501" s="136"/>
    </row>
    <row r="502" spans="8:14" x14ac:dyDescent="0.25">
      <c r="H502" s="12"/>
      <c r="I502" s="12"/>
      <c r="M502" s="135"/>
      <c r="N502" s="136"/>
    </row>
    <row r="503" spans="8:14" x14ac:dyDescent="0.25">
      <c r="H503" s="12"/>
      <c r="I503" s="12"/>
      <c r="M503" s="135"/>
      <c r="N503" s="136"/>
    </row>
    <row r="504" spans="8:14" x14ac:dyDescent="0.25">
      <c r="H504" s="12"/>
      <c r="I504" s="12"/>
      <c r="M504" s="135"/>
      <c r="N504" s="136"/>
    </row>
    <row r="505" spans="8:14" x14ac:dyDescent="0.25">
      <c r="H505" s="12"/>
      <c r="I505" s="12"/>
      <c r="M505" s="135"/>
      <c r="N505" s="136"/>
    </row>
    <row r="506" spans="8:14" x14ac:dyDescent="0.25">
      <c r="H506" s="12"/>
      <c r="I506" s="12"/>
      <c r="M506" s="135"/>
      <c r="N506" s="136"/>
    </row>
    <row r="507" spans="8:14" x14ac:dyDescent="0.25">
      <c r="H507" s="12"/>
      <c r="I507" s="12"/>
      <c r="M507" s="135"/>
      <c r="N507" s="136"/>
    </row>
    <row r="508" spans="8:14" x14ac:dyDescent="0.25">
      <c r="H508" s="12"/>
      <c r="I508" s="12"/>
      <c r="M508" s="135"/>
      <c r="N508" s="136"/>
    </row>
    <row r="509" spans="8:14" x14ac:dyDescent="0.25">
      <c r="H509" s="12"/>
      <c r="I509" s="12"/>
      <c r="M509" s="135"/>
      <c r="N509" s="136"/>
    </row>
    <row r="510" spans="8:14" x14ac:dyDescent="0.25">
      <c r="H510" s="12"/>
      <c r="I510" s="12"/>
      <c r="M510" s="135"/>
      <c r="N510" s="136"/>
    </row>
    <row r="511" spans="8:14" x14ac:dyDescent="0.25">
      <c r="H511" s="12"/>
      <c r="I511" s="12"/>
      <c r="M511" s="135"/>
      <c r="N511" s="136"/>
    </row>
    <row r="512" spans="8:14" x14ac:dyDescent="0.25">
      <c r="H512" s="12"/>
      <c r="I512" s="12"/>
      <c r="M512" s="135"/>
      <c r="N512" s="136"/>
    </row>
    <row r="513" spans="8:14" x14ac:dyDescent="0.25">
      <c r="H513" s="12"/>
      <c r="I513" s="12"/>
      <c r="M513" s="135"/>
      <c r="N513" s="136"/>
    </row>
    <row r="514" spans="8:14" x14ac:dyDescent="0.25">
      <c r="H514" s="12"/>
      <c r="I514" s="12"/>
      <c r="M514" s="135"/>
      <c r="N514" s="136"/>
    </row>
    <row r="515" spans="8:14" x14ac:dyDescent="0.25">
      <c r="H515" s="12"/>
      <c r="I515" s="12"/>
      <c r="M515" s="135"/>
      <c r="N515" s="136"/>
    </row>
    <row r="516" spans="8:14" x14ac:dyDescent="0.25">
      <c r="H516" s="12"/>
      <c r="I516" s="12"/>
      <c r="M516" s="135"/>
      <c r="N516" s="136"/>
    </row>
    <row r="517" spans="8:14" x14ac:dyDescent="0.25">
      <c r="H517" s="12"/>
      <c r="I517" s="12"/>
      <c r="M517" s="135"/>
      <c r="N517" s="136"/>
    </row>
    <row r="518" spans="8:14" x14ac:dyDescent="0.25">
      <c r="H518" s="12"/>
      <c r="I518" s="12"/>
      <c r="M518" s="135"/>
      <c r="N518" s="136"/>
    </row>
    <row r="519" spans="8:14" x14ac:dyDescent="0.25">
      <c r="H519" s="12"/>
      <c r="I519" s="12"/>
      <c r="M519" s="135"/>
      <c r="N519" s="136"/>
    </row>
    <row r="520" spans="8:14" x14ac:dyDescent="0.25">
      <c r="H520" s="12"/>
      <c r="I520" s="12"/>
      <c r="M520" s="135"/>
      <c r="N520" s="136"/>
    </row>
    <row r="521" spans="8:14" x14ac:dyDescent="0.25">
      <c r="H521" s="12"/>
      <c r="I521" s="12"/>
      <c r="M521" s="135"/>
      <c r="N521" s="136"/>
    </row>
    <row r="522" spans="8:14" x14ac:dyDescent="0.25">
      <c r="H522" s="12"/>
      <c r="I522" s="12"/>
      <c r="M522" s="135"/>
      <c r="N522" s="136"/>
    </row>
    <row r="523" spans="8:14" x14ac:dyDescent="0.25">
      <c r="H523" s="12"/>
      <c r="I523" s="12"/>
      <c r="M523" s="135"/>
      <c r="N523" s="136"/>
    </row>
    <row r="524" spans="8:14" x14ac:dyDescent="0.25">
      <c r="H524" s="12"/>
      <c r="I524" s="12"/>
      <c r="M524" s="135"/>
      <c r="N524" s="136"/>
    </row>
    <row r="525" spans="8:14" x14ac:dyDescent="0.25">
      <c r="H525" s="12"/>
      <c r="I525" s="12"/>
      <c r="M525" s="135"/>
      <c r="N525" s="136"/>
    </row>
    <row r="526" spans="8:14" x14ac:dyDescent="0.25">
      <c r="H526" s="12"/>
      <c r="I526" s="12"/>
      <c r="M526" s="135"/>
      <c r="N526" s="136"/>
    </row>
    <row r="527" spans="8:14" x14ac:dyDescent="0.25">
      <c r="H527" s="12"/>
      <c r="I527" s="12"/>
      <c r="M527" s="135"/>
      <c r="N527" s="136"/>
    </row>
    <row r="528" spans="8:14" x14ac:dyDescent="0.25">
      <c r="H528" s="12"/>
      <c r="I528" s="12"/>
      <c r="M528" s="135"/>
      <c r="N528" s="136"/>
    </row>
    <row r="529" spans="8:14" x14ac:dyDescent="0.25">
      <c r="H529" s="12"/>
      <c r="I529" s="12"/>
      <c r="M529" s="135"/>
      <c r="N529" s="136"/>
    </row>
    <row r="530" spans="8:14" x14ac:dyDescent="0.25">
      <c r="H530" s="12"/>
      <c r="I530" s="12"/>
      <c r="M530" s="135"/>
      <c r="N530" s="136"/>
    </row>
    <row r="531" spans="8:14" x14ac:dyDescent="0.25">
      <c r="H531" s="12"/>
      <c r="I531" s="12"/>
      <c r="M531" s="135"/>
      <c r="N531" s="136"/>
    </row>
    <row r="532" spans="8:14" x14ac:dyDescent="0.25">
      <c r="H532" s="12"/>
      <c r="I532" s="12"/>
      <c r="M532" s="135"/>
      <c r="N532" s="136"/>
    </row>
    <row r="533" spans="8:14" x14ac:dyDescent="0.25">
      <c r="H533" s="12"/>
      <c r="I533" s="12"/>
      <c r="M533" s="135"/>
      <c r="N533" s="136"/>
    </row>
    <row r="534" spans="8:14" x14ac:dyDescent="0.25">
      <c r="H534" s="12"/>
      <c r="I534" s="12"/>
      <c r="M534" s="135"/>
      <c r="N534" s="136"/>
    </row>
    <row r="535" spans="8:14" x14ac:dyDescent="0.25">
      <c r="H535" s="12"/>
      <c r="I535" s="12"/>
      <c r="M535" s="135"/>
      <c r="N535" s="136"/>
    </row>
    <row r="536" spans="8:14" x14ac:dyDescent="0.25">
      <c r="H536" s="12"/>
      <c r="I536" s="12"/>
      <c r="M536" s="135"/>
      <c r="N536" s="136"/>
    </row>
    <row r="537" spans="8:14" x14ac:dyDescent="0.25">
      <c r="H537" s="12"/>
      <c r="I537" s="12"/>
      <c r="M537" s="135"/>
      <c r="N537" s="136"/>
    </row>
    <row r="538" spans="8:14" x14ac:dyDescent="0.25">
      <c r="H538" s="12"/>
      <c r="I538" s="12"/>
      <c r="M538" s="135"/>
      <c r="N538" s="136"/>
    </row>
    <row r="539" spans="8:14" x14ac:dyDescent="0.25">
      <c r="H539" s="12"/>
      <c r="I539" s="12"/>
      <c r="M539" s="135"/>
      <c r="N539" s="136"/>
    </row>
    <row r="540" spans="8:14" x14ac:dyDescent="0.25">
      <c r="H540" s="12"/>
      <c r="I540" s="12"/>
      <c r="M540" s="135"/>
      <c r="N540" s="136"/>
    </row>
    <row r="541" spans="8:14" x14ac:dyDescent="0.25">
      <c r="H541" s="12"/>
      <c r="I541" s="12"/>
      <c r="M541" s="135"/>
      <c r="N541" s="136"/>
    </row>
    <row r="542" spans="8:14" x14ac:dyDescent="0.25">
      <c r="H542" s="12"/>
      <c r="I542" s="12"/>
      <c r="M542" s="135"/>
      <c r="N542" s="136"/>
    </row>
    <row r="543" spans="8:14" x14ac:dyDescent="0.25">
      <c r="H543" s="12"/>
      <c r="I543" s="12"/>
      <c r="M543" s="135"/>
      <c r="N543" s="136"/>
    </row>
    <row r="544" spans="8:14" x14ac:dyDescent="0.25">
      <c r="H544" s="12"/>
      <c r="I544" s="12"/>
      <c r="M544" s="135"/>
      <c r="N544" s="136"/>
    </row>
    <row r="545" spans="8:14" x14ac:dyDescent="0.25">
      <c r="H545" s="12"/>
      <c r="I545" s="12"/>
      <c r="M545" s="135"/>
      <c r="N545" s="136"/>
    </row>
    <row r="546" spans="8:14" x14ac:dyDescent="0.25">
      <c r="H546" s="12"/>
      <c r="I546" s="12"/>
      <c r="M546" s="135"/>
      <c r="N546" s="136"/>
    </row>
    <row r="547" spans="8:14" x14ac:dyDescent="0.25">
      <c r="H547" s="12"/>
      <c r="I547" s="12"/>
      <c r="M547" s="135"/>
      <c r="N547" s="136"/>
    </row>
    <row r="548" spans="8:14" x14ac:dyDescent="0.25">
      <c r="H548" s="12"/>
      <c r="I548" s="12"/>
      <c r="M548" s="135"/>
      <c r="N548" s="136"/>
    </row>
    <row r="549" spans="8:14" x14ac:dyDescent="0.25">
      <c r="H549" s="12"/>
      <c r="I549" s="12"/>
      <c r="M549" s="135"/>
      <c r="N549" s="136"/>
    </row>
    <row r="550" spans="8:14" x14ac:dyDescent="0.25">
      <c r="H550" s="12"/>
      <c r="I550" s="12"/>
      <c r="M550" s="135"/>
      <c r="N550" s="136"/>
    </row>
    <row r="551" spans="8:14" x14ac:dyDescent="0.25">
      <c r="H551" s="12"/>
      <c r="I551" s="12"/>
      <c r="M551" s="135"/>
      <c r="N551" s="136"/>
    </row>
    <row r="552" spans="8:14" x14ac:dyDescent="0.25">
      <c r="H552" s="12"/>
      <c r="I552" s="12"/>
      <c r="M552" s="135"/>
      <c r="N552" s="136"/>
    </row>
    <row r="553" spans="8:14" x14ac:dyDescent="0.25">
      <c r="H553" s="12"/>
      <c r="I553" s="12"/>
      <c r="M553" s="135"/>
      <c r="N553" s="136"/>
    </row>
    <row r="554" spans="8:14" x14ac:dyDescent="0.25">
      <c r="H554" s="12"/>
      <c r="I554" s="12"/>
      <c r="M554" s="135"/>
      <c r="N554" s="136"/>
    </row>
    <row r="555" spans="8:14" x14ac:dyDescent="0.25">
      <c r="H555" s="12"/>
      <c r="I555" s="12"/>
      <c r="M555" s="135"/>
      <c r="N555" s="136"/>
    </row>
    <row r="556" spans="8:14" x14ac:dyDescent="0.25">
      <c r="H556" s="12"/>
      <c r="I556" s="12"/>
      <c r="M556" s="135"/>
      <c r="N556" s="136"/>
    </row>
    <row r="557" spans="8:14" x14ac:dyDescent="0.25">
      <c r="H557" s="12"/>
      <c r="I557" s="12"/>
      <c r="M557" s="135"/>
      <c r="N557" s="136"/>
    </row>
    <row r="558" spans="8:14" x14ac:dyDescent="0.25">
      <c r="H558" s="12"/>
      <c r="I558" s="135"/>
      <c r="J558" s="136"/>
    </row>
    <row r="559" spans="8:14" x14ac:dyDescent="0.25">
      <c r="H559" s="12"/>
      <c r="I559" s="135"/>
      <c r="J559" s="136"/>
    </row>
    <row r="560" spans="8:14" x14ac:dyDescent="0.25">
      <c r="H560" s="12"/>
      <c r="I560" s="135"/>
      <c r="J560" s="136"/>
    </row>
    <row r="561" spans="8:10" x14ac:dyDescent="0.25">
      <c r="H561" s="12"/>
      <c r="I561" s="135"/>
      <c r="J561" s="136"/>
    </row>
    <row r="562" spans="8:10" x14ac:dyDescent="0.25">
      <c r="H562" s="12"/>
      <c r="I562" s="135"/>
      <c r="J562" s="136"/>
    </row>
    <row r="563" spans="8:10" x14ac:dyDescent="0.25">
      <c r="H563" s="12"/>
      <c r="I563" s="135"/>
      <c r="J563" s="136"/>
    </row>
    <row r="564" spans="8:10" x14ac:dyDescent="0.25">
      <c r="H564" s="12"/>
      <c r="I564" s="135"/>
      <c r="J564" s="136"/>
    </row>
    <row r="565" spans="8:10" x14ac:dyDescent="0.25">
      <c r="H565" s="12"/>
      <c r="I565" s="135"/>
      <c r="J565" s="136"/>
    </row>
    <row r="566" spans="8:10" x14ac:dyDescent="0.25">
      <c r="H566" s="12"/>
      <c r="I566" s="135"/>
      <c r="J566" s="136"/>
    </row>
    <row r="567" spans="8:10" x14ac:dyDescent="0.25">
      <c r="H567" s="12"/>
      <c r="I567" s="135"/>
      <c r="J567" s="136"/>
    </row>
    <row r="568" spans="8:10" x14ac:dyDescent="0.25">
      <c r="H568" s="12"/>
      <c r="I568" s="135"/>
      <c r="J568" s="136"/>
    </row>
    <row r="569" spans="8:10" x14ac:dyDescent="0.25">
      <c r="H569" s="12"/>
      <c r="I569" s="135"/>
      <c r="J569" s="136"/>
    </row>
    <row r="570" spans="8:10" x14ac:dyDescent="0.25">
      <c r="H570" s="12"/>
      <c r="I570" s="135"/>
      <c r="J570" s="136"/>
    </row>
    <row r="571" spans="8:10" x14ac:dyDescent="0.25">
      <c r="H571" s="12"/>
      <c r="I571" s="135"/>
      <c r="J571" s="136"/>
    </row>
    <row r="572" spans="8:10" x14ac:dyDescent="0.25">
      <c r="H572" s="12"/>
      <c r="I572" s="135"/>
      <c r="J572" s="136"/>
    </row>
    <row r="573" spans="8:10" x14ac:dyDescent="0.25">
      <c r="H573" s="12"/>
      <c r="I573" s="135"/>
      <c r="J573" s="136"/>
    </row>
    <row r="574" spans="8:10" x14ac:dyDescent="0.25">
      <c r="H574" s="12"/>
      <c r="I574" s="135"/>
      <c r="J574" s="136"/>
    </row>
    <row r="575" spans="8:10" x14ac:dyDescent="0.25">
      <c r="H575" s="12"/>
      <c r="I575" s="135"/>
      <c r="J575" s="136"/>
    </row>
    <row r="576" spans="8:10" x14ac:dyDescent="0.25">
      <c r="H576" s="12"/>
      <c r="I576" s="135"/>
      <c r="J576" s="136"/>
    </row>
    <row r="577" spans="8:10" x14ac:dyDescent="0.25">
      <c r="H577" s="12"/>
      <c r="I577" s="135"/>
      <c r="J577" s="136"/>
    </row>
    <row r="578" spans="8:10" x14ac:dyDescent="0.25">
      <c r="H578" s="12"/>
      <c r="I578" s="135"/>
      <c r="J578" s="136"/>
    </row>
    <row r="579" spans="8:10" x14ac:dyDescent="0.25">
      <c r="H579" s="12"/>
      <c r="I579" s="135"/>
      <c r="J579" s="136"/>
    </row>
    <row r="580" spans="8:10" x14ac:dyDescent="0.25">
      <c r="H580" s="12"/>
      <c r="I580" s="135"/>
      <c r="J580" s="136"/>
    </row>
    <row r="581" spans="8:10" x14ac:dyDescent="0.25">
      <c r="H581" s="12"/>
      <c r="I581" s="135"/>
      <c r="J581" s="136"/>
    </row>
    <row r="582" spans="8:10" x14ac:dyDescent="0.25">
      <c r="H582" s="12"/>
      <c r="I582" s="135"/>
      <c r="J582" s="136"/>
    </row>
    <row r="583" spans="8:10" x14ac:dyDescent="0.25">
      <c r="H583" s="12"/>
      <c r="I583" s="135"/>
      <c r="J583" s="136"/>
    </row>
    <row r="584" spans="8:10" x14ac:dyDescent="0.25">
      <c r="H584" s="12"/>
      <c r="I584" s="135"/>
      <c r="J584" s="136"/>
    </row>
    <row r="585" spans="8:10" x14ac:dyDescent="0.25">
      <c r="H585" s="12"/>
      <c r="I585" s="135"/>
      <c r="J585" s="136"/>
    </row>
    <row r="586" spans="8:10" x14ac:dyDescent="0.25">
      <c r="H586" s="12"/>
      <c r="I586" s="135"/>
      <c r="J586" s="136"/>
    </row>
    <row r="587" spans="8:10" x14ac:dyDescent="0.25">
      <c r="H587" s="12"/>
      <c r="I587" s="135"/>
      <c r="J587" s="136"/>
    </row>
    <row r="588" spans="8:10" x14ac:dyDescent="0.25">
      <c r="H588" s="12"/>
      <c r="I588" s="135"/>
      <c r="J588" s="136"/>
    </row>
    <row r="589" spans="8:10" x14ac:dyDescent="0.25">
      <c r="H589" s="12"/>
      <c r="I589" s="135"/>
      <c r="J589" s="136"/>
    </row>
    <row r="590" spans="8:10" x14ac:dyDescent="0.25">
      <c r="H590" s="12"/>
      <c r="I590" s="135"/>
      <c r="J590" s="136"/>
    </row>
    <row r="591" spans="8:10" x14ac:dyDescent="0.25">
      <c r="H591" s="12"/>
      <c r="I591" s="135"/>
      <c r="J591" s="136"/>
    </row>
    <row r="592" spans="8:10" x14ac:dyDescent="0.25">
      <c r="H592" s="12"/>
      <c r="I592" s="135"/>
      <c r="J592" s="136"/>
    </row>
    <row r="593" spans="8:10" x14ac:dyDescent="0.25">
      <c r="H593" s="12"/>
      <c r="I593" s="135"/>
      <c r="J593" s="136"/>
    </row>
    <row r="594" spans="8:10" x14ac:dyDescent="0.25">
      <c r="H594" s="12"/>
      <c r="I594" s="135"/>
      <c r="J594" s="136"/>
    </row>
    <row r="595" spans="8:10" x14ac:dyDescent="0.25">
      <c r="H595" s="12"/>
      <c r="I595" s="135"/>
      <c r="J595" s="136"/>
    </row>
    <row r="596" spans="8:10" x14ac:dyDescent="0.25">
      <c r="H596" s="12"/>
      <c r="I596" s="135"/>
      <c r="J596" s="136"/>
    </row>
    <row r="597" spans="8:10" x14ac:dyDescent="0.25">
      <c r="H597" s="12"/>
      <c r="I597" s="135"/>
      <c r="J597" s="136"/>
    </row>
    <row r="598" spans="8:10" x14ac:dyDescent="0.25">
      <c r="H598" s="12"/>
      <c r="I598" s="135"/>
      <c r="J598" s="136"/>
    </row>
    <row r="599" spans="8:10" x14ac:dyDescent="0.25">
      <c r="H599" s="12"/>
      <c r="I599" s="135"/>
      <c r="J599" s="136"/>
    </row>
    <row r="600" spans="8:10" x14ac:dyDescent="0.25">
      <c r="H600" s="12"/>
      <c r="I600" s="135"/>
      <c r="J600" s="136"/>
    </row>
    <row r="601" spans="8:10" x14ac:dyDescent="0.25">
      <c r="H601" s="12"/>
      <c r="I601" s="135"/>
      <c r="J601" s="136"/>
    </row>
    <row r="602" spans="8:10" x14ac:dyDescent="0.25">
      <c r="H602" s="12"/>
      <c r="I602" s="135"/>
      <c r="J602" s="136"/>
    </row>
    <row r="603" spans="8:10" x14ac:dyDescent="0.25">
      <c r="H603" s="12"/>
      <c r="I603" s="135"/>
      <c r="J603" s="136"/>
    </row>
    <row r="604" spans="8:10" x14ac:dyDescent="0.25">
      <c r="H604" s="12"/>
      <c r="I604" s="135"/>
      <c r="J604" s="136"/>
    </row>
    <row r="605" spans="8:10" x14ac:dyDescent="0.25">
      <c r="H605" s="12"/>
      <c r="I605" s="135"/>
      <c r="J605" s="136"/>
    </row>
    <row r="606" spans="8:10" x14ac:dyDescent="0.25">
      <c r="H606" s="12"/>
      <c r="I606" s="135"/>
      <c r="J606" s="136"/>
    </row>
    <row r="607" spans="8:10" x14ac:dyDescent="0.25">
      <c r="H607" s="12"/>
      <c r="I607" s="135"/>
      <c r="J607" s="136"/>
    </row>
    <row r="608" spans="8:10" x14ac:dyDescent="0.25">
      <c r="H608" s="12"/>
      <c r="I608" s="135"/>
      <c r="J608" s="136"/>
    </row>
    <row r="609" spans="8:10" x14ac:dyDescent="0.25">
      <c r="H609" s="12"/>
      <c r="I609" s="135"/>
      <c r="J609" s="136"/>
    </row>
    <row r="610" spans="8:10" x14ac:dyDescent="0.25">
      <c r="H610" s="12"/>
      <c r="I610" s="135"/>
      <c r="J610" s="136"/>
    </row>
    <row r="611" spans="8:10" x14ac:dyDescent="0.25">
      <c r="H611" s="12"/>
      <c r="I611" s="135"/>
      <c r="J611" s="136"/>
    </row>
    <row r="612" spans="8:10" x14ac:dyDescent="0.25">
      <c r="H612" s="12"/>
      <c r="I612" s="135"/>
      <c r="J612" s="136"/>
    </row>
    <row r="613" spans="8:10" x14ac:dyDescent="0.25">
      <c r="H613" s="12"/>
      <c r="I613" s="135"/>
      <c r="J613" s="136"/>
    </row>
    <row r="614" spans="8:10" x14ac:dyDescent="0.25">
      <c r="H614" s="12"/>
      <c r="I614" s="135"/>
      <c r="J614" s="136"/>
    </row>
    <row r="615" spans="8:10" x14ac:dyDescent="0.25">
      <c r="H615" s="12"/>
      <c r="I615" s="135"/>
      <c r="J615" s="136"/>
    </row>
    <row r="616" spans="8:10" x14ac:dyDescent="0.25">
      <c r="H616" s="12"/>
      <c r="I616" s="135"/>
      <c r="J616" s="136"/>
    </row>
  </sheetData>
  <sheetProtection algorithmName="SHA-512" hashValue="RConVyU6nt9+LvTQUPWafh5R4p8v2nwA55WnhOpeSlrrTjyz+d/ZQBklsufAyVQFYXb9rj7L9B32O/YTo2Ty5w==" saltValue="AafR5Ei2IuQxLTz/MpV/Ow==" spinCount="100000" sheet="1" objects="1" scenarios="1"/>
  <mergeCells count="294">
    <mergeCell ref="C480:G480"/>
    <mergeCell ref="M484:O484"/>
    <mergeCell ref="G485:I485"/>
    <mergeCell ref="G474:I474"/>
    <mergeCell ref="G475:I475"/>
    <mergeCell ref="C476:G476"/>
    <mergeCell ref="C477:G477"/>
    <mergeCell ref="C478:G478"/>
    <mergeCell ref="C479:G479"/>
    <mergeCell ref="C454:E454"/>
    <mergeCell ref="C456:E456"/>
    <mergeCell ref="C459:I459"/>
    <mergeCell ref="C467:E468"/>
    <mergeCell ref="C471:I471"/>
    <mergeCell ref="C472:I472"/>
    <mergeCell ref="C431:I435"/>
    <mergeCell ref="C438:I444"/>
    <mergeCell ref="C447:I447"/>
    <mergeCell ref="C449:E449"/>
    <mergeCell ref="C451:E451"/>
    <mergeCell ref="C452:E452"/>
    <mergeCell ref="C418:E418"/>
    <mergeCell ref="C420:I420"/>
    <mergeCell ref="C422:I423"/>
    <mergeCell ref="C427:I428"/>
    <mergeCell ref="C401:H401"/>
    <mergeCell ref="C402:H402"/>
    <mergeCell ref="C405:I405"/>
    <mergeCell ref="C406:I406"/>
    <mergeCell ref="C408:E409"/>
    <mergeCell ref="C411:E412"/>
    <mergeCell ref="M370:O370"/>
    <mergeCell ref="M373:O480"/>
    <mergeCell ref="C374:I374"/>
    <mergeCell ref="C376:E376"/>
    <mergeCell ref="C377:H377"/>
    <mergeCell ref="C379:E379"/>
    <mergeCell ref="C380:H380"/>
    <mergeCell ref="C381:H381"/>
    <mergeCell ref="C383:E383"/>
    <mergeCell ref="C384:H384"/>
    <mergeCell ref="C393:H393"/>
    <mergeCell ref="C395:E395"/>
    <mergeCell ref="C396:H396"/>
    <mergeCell ref="C397:H397"/>
    <mergeCell ref="C399:E399"/>
    <mergeCell ref="C400:H400"/>
    <mergeCell ref="C385:H385"/>
    <mergeCell ref="C387:E387"/>
    <mergeCell ref="C388:H388"/>
    <mergeCell ref="C389:H389"/>
    <mergeCell ref="C391:E391"/>
    <mergeCell ref="C392:H392"/>
    <mergeCell ref="C414:E415"/>
    <mergeCell ref="C417:I417"/>
    <mergeCell ref="M366:O366"/>
    <mergeCell ref="C367:E367"/>
    <mergeCell ref="M367:O367"/>
    <mergeCell ref="M368:O368"/>
    <mergeCell ref="C369:E369"/>
    <mergeCell ref="M369:O369"/>
    <mergeCell ref="C362:I362"/>
    <mergeCell ref="M362:O362"/>
    <mergeCell ref="C363:I363"/>
    <mergeCell ref="M363:O363"/>
    <mergeCell ref="M364:O364"/>
    <mergeCell ref="C365:E365"/>
    <mergeCell ref="M365:O365"/>
    <mergeCell ref="C352:E352"/>
    <mergeCell ref="F352:I352"/>
    <mergeCell ref="M352:O352"/>
    <mergeCell ref="G354:I354"/>
    <mergeCell ref="M361:O361"/>
    <mergeCell ref="M337:O337"/>
    <mergeCell ref="C347:I347"/>
    <mergeCell ref="M347:O347"/>
    <mergeCell ref="C349:I349"/>
    <mergeCell ref="M349:O350"/>
    <mergeCell ref="M351:O351"/>
    <mergeCell ref="C345:I345"/>
    <mergeCell ref="E328:H328"/>
    <mergeCell ref="B329:E329"/>
    <mergeCell ref="L329:O329"/>
    <mergeCell ref="C336:I336"/>
    <mergeCell ref="M336:O336"/>
    <mergeCell ref="E280:F280"/>
    <mergeCell ref="B282:I282"/>
    <mergeCell ref="L282:O282"/>
    <mergeCell ref="H320:I320"/>
    <mergeCell ref="E274:F274"/>
    <mergeCell ref="E278:F278"/>
    <mergeCell ref="H278:I278"/>
    <mergeCell ref="E265:F265"/>
    <mergeCell ref="E267:I267"/>
    <mergeCell ref="E272:F272"/>
    <mergeCell ref="H272:I272"/>
    <mergeCell ref="B256:I256"/>
    <mergeCell ref="E261:F261"/>
    <mergeCell ref="H261:I261"/>
    <mergeCell ref="E263:F263"/>
    <mergeCell ref="B268:J268"/>
    <mergeCell ref="B259:F259"/>
    <mergeCell ref="B270:F270"/>
    <mergeCell ref="B276:F276"/>
    <mergeCell ref="B252:G252"/>
    <mergeCell ref="H252:I252"/>
    <mergeCell ref="L252:O252"/>
    <mergeCell ref="B254:G254"/>
    <mergeCell ref="L254:O254"/>
    <mergeCell ref="G233:H233"/>
    <mergeCell ref="G237:H237"/>
    <mergeCell ref="B248:F248"/>
    <mergeCell ref="B250:G250"/>
    <mergeCell ref="H250:I250"/>
    <mergeCell ref="L250:O250"/>
    <mergeCell ref="F222:G222"/>
    <mergeCell ref="F224:I224"/>
    <mergeCell ref="F226:I226"/>
    <mergeCell ref="H216:I216"/>
    <mergeCell ref="B217:J217"/>
    <mergeCell ref="B219:I219"/>
    <mergeCell ref="L219:O219"/>
    <mergeCell ref="B220:I220"/>
    <mergeCell ref="L220:O220"/>
    <mergeCell ref="E212:H212"/>
    <mergeCell ref="B214:G214"/>
    <mergeCell ref="H214:I214"/>
    <mergeCell ref="L214:O214"/>
    <mergeCell ref="B208:D208"/>
    <mergeCell ref="L208:N208"/>
    <mergeCell ref="B209:D209"/>
    <mergeCell ref="L209:N209"/>
    <mergeCell ref="H211:I211"/>
    <mergeCell ref="B205:D205"/>
    <mergeCell ref="B206:D206"/>
    <mergeCell ref="L206:N206"/>
    <mergeCell ref="B207:D207"/>
    <mergeCell ref="L207:N207"/>
    <mergeCell ref="A198:J198"/>
    <mergeCell ref="A199:J199"/>
    <mergeCell ref="B203:D203"/>
    <mergeCell ref="B204:D204"/>
    <mergeCell ref="G181:I181"/>
    <mergeCell ref="C185:I185"/>
    <mergeCell ref="B187:C187"/>
    <mergeCell ref="B195:J195"/>
    <mergeCell ref="A197:J197"/>
    <mergeCell ref="B178:I178"/>
    <mergeCell ref="L178:O178"/>
    <mergeCell ref="B180:E180"/>
    <mergeCell ref="G180:H180"/>
    <mergeCell ref="L180:O180"/>
    <mergeCell ref="B162:C162"/>
    <mergeCell ref="B171:E172"/>
    <mergeCell ref="L171:O172"/>
    <mergeCell ref="B177:I177"/>
    <mergeCell ref="L177:O177"/>
    <mergeCell ref="L162:N162"/>
    <mergeCell ref="B157:I157"/>
    <mergeCell ref="L157:O157"/>
    <mergeCell ref="B158:I158"/>
    <mergeCell ref="L158:O158"/>
    <mergeCell ref="B160:D160"/>
    <mergeCell ref="F160:I160"/>
    <mergeCell ref="L160:N160"/>
    <mergeCell ref="B149:E149"/>
    <mergeCell ref="B151:E152"/>
    <mergeCell ref="L151:O152"/>
    <mergeCell ref="B153:E154"/>
    <mergeCell ref="L153:O154"/>
    <mergeCell ref="B155:J155"/>
    <mergeCell ref="B142:E143"/>
    <mergeCell ref="B144:J144"/>
    <mergeCell ref="B146:I146"/>
    <mergeCell ref="L146:O146"/>
    <mergeCell ref="B148:E148"/>
    <mergeCell ref="F148:G148"/>
    <mergeCell ref="L148:O148"/>
    <mergeCell ref="C136:E136"/>
    <mergeCell ref="F136:I136"/>
    <mergeCell ref="B137:J137"/>
    <mergeCell ref="B139:I139"/>
    <mergeCell ref="L139:O139"/>
    <mergeCell ref="B141:E141"/>
    <mergeCell ref="F141:G141"/>
    <mergeCell ref="L141:O141"/>
    <mergeCell ref="B126:J126"/>
    <mergeCell ref="F128:G128"/>
    <mergeCell ref="L128:O128"/>
    <mergeCell ref="B130:D130"/>
    <mergeCell ref="F130:G130"/>
    <mergeCell ref="L130:N130"/>
    <mergeCell ref="C124:E124"/>
    <mergeCell ref="M124:O124"/>
    <mergeCell ref="C125:E125"/>
    <mergeCell ref="F125:G125"/>
    <mergeCell ref="M125:O125"/>
    <mergeCell ref="C122:E122"/>
    <mergeCell ref="M122:O122"/>
    <mergeCell ref="C123:E123"/>
    <mergeCell ref="F123:G123"/>
    <mergeCell ref="M123:O123"/>
    <mergeCell ref="C117:E117"/>
    <mergeCell ref="F117:G117"/>
    <mergeCell ref="M119:O119"/>
    <mergeCell ref="C121:E121"/>
    <mergeCell ref="F121:G121"/>
    <mergeCell ref="M121:O121"/>
    <mergeCell ref="C113:E113"/>
    <mergeCell ref="F113:G113"/>
    <mergeCell ref="M113:O113"/>
    <mergeCell ref="C115:E115"/>
    <mergeCell ref="F115:G115"/>
    <mergeCell ref="M115:O115"/>
    <mergeCell ref="M107:O107"/>
    <mergeCell ref="B108:J108"/>
    <mergeCell ref="C111:E111"/>
    <mergeCell ref="F111:G111"/>
    <mergeCell ref="M111:O111"/>
    <mergeCell ref="B95:J95"/>
    <mergeCell ref="C99:I99"/>
    <mergeCell ref="M99:O99"/>
    <mergeCell ref="C100:I100"/>
    <mergeCell ref="M100:O100"/>
    <mergeCell ref="M106:O106"/>
    <mergeCell ref="B93:J93"/>
    <mergeCell ref="C94:E94"/>
    <mergeCell ref="F94:G94"/>
    <mergeCell ref="M94:O94"/>
    <mergeCell ref="C87:I87"/>
    <mergeCell ref="M87:O87"/>
    <mergeCell ref="B88:J88"/>
    <mergeCell ref="C90:E90"/>
    <mergeCell ref="F90:G90"/>
    <mergeCell ref="M90:O90"/>
    <mergeCell ref="M78:O78"/>
    <mergeCell ref="F80:G80"/>
    <mergeCell ref="C86:I86"/>
    <mergeCell ref="M86:O86"/>
    <mergeCell ref="H73:I73"/>
    <mergeCell ref="C76:E76"/>
    <mergeCell ref="F76:G76"/>
    <mergeCell ref="M76:O76"/>
    <mergeCell ref="C92:E92"/>
    <mergeCell ref="F92:G92"/>
    <mergeCell ref="M92:O92"/>
    <mergeCell ref="B60:E60"/>
    <mergeCell ref="F60:I60"/>
    <mergeCell ref="F62:I62"/>
    <mergeCell ref="F64:I64"/>
    <mergeCell ref="B52:G52"/>
    <mergeCell ref="E58:F58"/>
    <mergeCell ref="H58:I58"/>
    <mergeCell ref="C78:E78"/>
    <mergeCell ref="F78:G78"/>
    <mergeCell ref="N7:O7"/>
    <mergeCell ref="B12:G12"/>
    <mergeCell ref="B13:G13"/>
    <mergeCell ref="B24:G24"/>
    <mergeCell ref="B25:G25"/>
    <mergeCell ref="B27:G27"/>
    <mergeCell ref="B28:G28"/>
    <mergeCell ref="B29:G29"/>
    <mergeCell ref="B31:G31"/>
    <mergeCell ref="B15:G15"/>
    <mergeCell ref="B16:G16"/>
    <mergeCell ref="B18:G18"/>
    <mergeCell ref="B19:G19"/>
    <mergeCell ref="B21:G21"/>
    <mergeCell ref="B22:G22"/>
    <mergeCell ref="B50:H50"/>
    <mergeCell ref="B42:G42"/>
    <mergeCell ref="C106:I107"/>
    <mergeCell ref="D82:I82"/>
    <mergeCell ref="D119:I119"/>
    <mergeCell ref="C321:I321"/>
    <mergeCell ref="C350:E351"/>
    <mergeCell ref="F350:I351"/>
    <mergeCell ref="G5:I5"/>
    <mergeCell ref="D7:I7"/>
    <mergeCell ref="B43:G43"/>
    <mergeCell ref="B45:G45"/>
    <mergeCell ref="B46:H46"/>
    <mergeCell ref="B48:G48"/>
    <mergeCell ref="B49:H49"/>
    <mergeCell ref="B32:D32"/>
    <mergeCell ref="B33:G33"/>
    <mergeCell ref="B35:G35"/>
    <mergeCell ref="B37:G37"/>
    <mergeCell ref="B39:G39"/>
    <mergeCell ref="B40:G40"/>
    <mergeCell ref="F66:I66"/>
    <mergeCell ref="F68:I68"/>
    <mergeCell ref="F70:G70"/>
  </mergeCells>
  <pageMargins left="0.70866141732283472" right="0.70866141732283472" top="0.55000000000000004" bottom="0.54" header="0.31496062992125984" footer="0.31496062992125984"/>
  <pageSetup paperSize="9" scale="88" fitToHeight="2" orientation="portrait" r:id="rId1"/>
  <rowBreaks count="2" manualBreakCount="2">
    <brk id="108" max="9" man="1"/>
    <brk id="331"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E435"/>
  <sheetViews>
    <sheetView view="pageBreakPreview" zoomScaleNormal="100" zoomScaleSheetLayoutView="100" workbookViewId="0">
      <selection activeCell="B15" sqref="B15:G15"/>
    </sheetView>
  </sheetViews>
  <sheetFormatPr baseColWidth="10" defaultColWidth="11.44140625" defaultRowHeight="13.2" x14ac:dyDescent="0.25"/>
  <cols>
    <col min="1" max="1" width="2.109375" style="12" customWidth="1"/>
    <col min="2" max="2" width="3.5546875" style="12" customWidth="1"/>
    <col min="3" max="3" width="17.109375" style="12" customWidth="1"/>
    <col min="4" max="4" width="10" style="12" customWidth="1"/>
    <col min="5" max="5" width="11.33203125" style="12" customWidth="1"/>
    <col min="6" max="6" width="11" style="12" customWidth="1"/>
    <col min="7" max="7" width="7.88671875" style="12" customWidth="1"/>
    <col min="8" max="8" width="9.44140625" style="12" customWidth="1"/>
    <col min="9" max="9" width="13.5546875" style="12" customWidth="1"/>
    <col min="10" max="10" width="3.5546875" style="12" customWidth="1"/>
    <col min="11" max="11" width="2.33203125" style="12" customWidth="1"/>
    <col min="12" max="12" width="4.33203125" style="12" customWidth="1"/>
    <col min="13" max="13" width="15" style="12" customWidth="1"/>
    <col min="14" max="14" width="12.109375" style="12" customWidth="1"/>
    <col min="15" max="15" width="17.6640625" style="12" customWidth="1"/>
    <col min="16" max="16" width="34.5546875" style="12" bestFit="1" customWidth="1"/>
    <col min="17" max="16384" width="11.44140625" style="12"/>
  </cols>
  <sheetData>
    <row r="1" spans="1:15" ht="27" customHeight="1" x14ac:dyDescent="0.4">
      <c r="A1" s="22"/>
      <c r="B1" s="20" t="s">
        <v>238</v>
      </c>
      <c r="C1" s="22"/>
      <c r="D1" s="22"/>
      <c r="E1" s="22"/>
      <c r="F1" s="22"/>
      <c r="G1" s="22"/>
      <c r="I1" s="504" t="str">
        <f>'Anlage zum Antrag'!I1</f>
        <v>Stand 22.01.2024</v>
      </c>
      <c r="M1" s="61"/>
    </row>
    <row r="2" spans="1:15" ht="27" customHeight="1" x14ac:dyDescent="0.4">
      <c r="A2" s="22"/>
      <c r="C2" s="20" t="s">
        <v>251</v>
      </c>
      <c r="D2" s="22"/>
      <c r="E2" s="22"/>
      <c r="F2" s="22"/>
      <c r="G2" s="22"/>
      <c r="M2" s="61"/>
    </row>
    <row r="3" spans="1:15" ht="5.25" customHeight="1" x14ac:dyDescent="0.25"/>
    <row r="4" spans="1:15" ht="5.25" customHeight="1" x14ac:dyDescent="0.25">
      <c r="B4" s="23"/>
      <c r="C4" s="24"/>
      <c r="D4" s="24"/>
      <c r="E4" s="24"/>
      <c r="F4" s="24"/>
      <c r="G4" s="24"/>
      <c r="H4" s="25"/>
      <c r="I4" s="26"/>
      <c r="J4" s="27"/>
    </row>
    <row r="5" spans="1:15" ht="13.65" customHeight="1" x14ac:dyDescent="0.25">
      <c r="A5" s="30"/>
      <c r="B5" s="28" t="s">
        <v>9</v>
      </c>
      <c r="C5" s="1"/>
      <c r="D5" s="523"/>
      <c r="E5" s="523"/>
      <c r="F5" s="523"/>
      <c r="G5" s="726" t="str">
        <f>IF(ISBLANK('Anlage zum Antrag'!G5:I5)," ",'Anlage zum Antrag'!G5:I5)</f>
        <v xml:space="preserve"> </v>
      </c>
      <c r="H5" s="727"/>
      <c r="I5" s="728"/>
      <c r="J5" s="29"/>
      <c r="K5" s="30"/>
    </row>
    <row r="6" spans="1:15" ht="6" customHeight="1" x14ac:dyDescent="0.25">
      <c r="A6" s="30"/>
      <c r="B6" s="99"/>
      <c r="C6" s="1"/>
      <c r="D6" s="523"/>
      <c r="E6" s="523"/>
      <c r="F6" s="523"/>
      <c r="G6" s="491"/>
      <c r="H6" s="491"/>
      <c r="I6" s="492"/>
      <c r="J6" s="29"/>
      <c r="K6" s="30"/>
    </row>
    <row r="7" spans="1:15" ht="13.65" customHeight="1" x14ac:dyDescent="0.25">
      <c r="A7" s="30"/>
      <c r="B7" s="28" t="s">
        <v>7</v>
      </c>
      <c r="C7" s="1"/>
      <c r="D7" s="729" t="str">
        <f>IF(ISBLANK('Anlage zum Antrag'!D7:I7)," ",'Anlage zum Antrag'!D7:I7)</f>
        <v xml:space="preserve"> </v>
      </c>
      <c r="E7" s="730"/>
      <c r="F7" s="730"/>
      <c r="G7" s="730"/>
      <c r="H7" s="730"/>
      <c r="I7" s="731"/>
      <c r="J7" s="29"/>
      <c r="K7" s="30"/>
    </row>
    <row r="8" spans="1:15" ht="5.25" customHeight="1" thickBot="1" x14ac:dyDescent="0.3">
      <c r="A8" s="36"/>
      <c r="B8" s="31"/>
      <c r="C8" s="32"/>
      <c r="D8" s="32"/>
      <c r="E8" s="32"/>
      <c r="F8" s="32"/>
      <c r="G8" s="32"/>
      <c r="H8" s="33"/>
      <c r="I8" s="34"/>
      <c r="J8" s="35"/>
    </row>
    <row r="9" spans="1:15" ht="8.25" customHeight="1" x14ac:dyDescent="0.25">
      <c r="B9" s="42"/>
      <c r="C9" s="39"/>
      <c r="D9" s="39"/>
      <c r="E9" s="39"/>
      <c r="F9" s="43"/>
      <c r="G9" s="39"/>
      <c r="H9" s="44"/>
      <c r="I9" s="45"/>
      <c r="J9" s="41"/>
    </row>
    <row r="10" spans="1:15" ht="11.25" customHeight="1" x14ac:dyDescent="0.25">
      <c r="A10" s="9"/>
      <c r="B10" s="48" t="s">
        <v>250</v>
      </c>
      <c r="D10" s="9"/>
      <c r="E10" s="9"/>
      <c r="G10" s="50"/>
      <c r="H10" s="49" t="s">
        <v>1</v>
      </c>
      <c r="I10" s="49" t="s">
        <v>0</v>
      </c>
      <c r="J10" s="11"/>
      <c r="K10" s="9"/>
    </row>
    <row r="11" spans="1:15" ht="5.25" customHeight="1" x14ac:dyDescent="0.25">
      <c r="A11" s="9"/>
      <c r="B11" s="51"/>
      <c r="D11" s="52"/>
      <c r="E11" s="9"/>
      <c r="G11" s="50"/>
      <c r="H11" s="49"/>
      <c r="I11" s="10"/>
      <c r="J11" s="11"/>
      <c r="K11" s="9"/>
    </row>
    <row r="12" spans="1:15" x14ac:dyDescent="0.25">
      <c r="A12" s="9"/>
      <c r="B12" s="556" t="s">
        <v>153</v>
      </c>
      <c r="C12" s="557"/>
      <c r="D12" s="557"/>
      <c r="E12" s="557"/>
      <c r="F12" s="557"/>
      <c r="G12" s="557"/>
      <c r="H12" s="522"/>
      <c r="I12" s="522"/>
      <c r="J12" s="11"/>
      <c r="K12" s="9"/>
    </row>
    <row r="13" spans="1:15" x14ac:dyDescent="0.25">
      <c r="A13" s="9"/>
      <c r="B13" s="564" t="s">
        <v>154</v>
      </c>
      <c r="C13" s="555"/>
      <c r="D13" s="555"/>
      <c r="E13" s="555"/>
      <c r="F13" s="555"/>
      <c r="G13" s="555"/>
      <c r="H13" s="58"/>
      <c r="I13" s="58"/>
      <c r="J13" s="11"/>
      <c r="K13" s="9"/>
    </row>
    <row r="14" spans="1:15" s="61" customFormat="1" ht="5.25" customHeight="1" x14ac:dyDescent="0.25">
      <c r="A14" s="62"/>
      <c r="B14" s="60"/>
      <c r="D14" s="62"/>
      <c r="E14" s="62"/>
      <c r="F14" s="62"/>
      <c r="G14" s="62"/>
      <c r="H14" s="67"/>
      <c r="I14" s="67"/>
      <c r="J14" s="65"/>
      <c r="K14" s="62"/>
      <c r="L14" s="12"/>
      <c r="M14" s="12"/>
      <c r="N14" s="12"/>
      <c r="O14" s="12"/>
    </row>
    <row r="15" spans="1:15" s="61" customFormat="1" x14ac:dyDescent="0.25">
      <c r="A15" s="9"/>
      <c r="B15" s="556" t="s">
        <v>167</v>
      </c>
      <c r="C15" s="557"/>
      <c r="D15" s="557"/>
      <c r="E15" s="557"/>
      <c r="F15" s="557"/>
      <c r="G15" s="557"/>
      <c r="H15" s="522"/>
      <c r="I15" s="522"/>
      <c r="J15" s="65"/>
      <c r="K15" s="62"/>
      <c r="L15" s="12"/>
      <c r="M15" s="12"/>
      <c r="N15" s="12"/>
      <c r="O15" s="12"/>
    </row>
    <row r="16" spans="1:15" s="61" customFormat="1" x14ac:dyDescent="0.25">
      <c r="A16" s="9"/>
      <c r="B16" s="564" t="s">
        <v>172</v>
      </c>
      <c r="C16" s="555"/>
      <c r="D16" s="555"/>
      <c r="E16" s="555"/>
      <c r="F16" s="555"/>
      <c r="G16" s="555"/>
      <c r="H16" s="58"/>
      <c r="I16" s="58"/>
      <c r="J16" s="65"/>
      <c r="K16" s="62"/>
      <c r="L16" s="12"/>
      <c r="M16" s="12"/>
      <c r="N16" s="12"/>
      <c r="O16" s="12"/>
    </row>
    <row r="17" spans="1:15" s="61" customFormat="1" ht="5.25" customHeight="1" x14ac:dyDescent="0.25">
      <c r="A17" s="9"/>
      <c r="B17" s="68"/>
      <c r="C17" s="447"/>
      <c r="D17" s="9"/>
      <c r="E17" s="9"/>
      <c r="F17" s="9"/>
      <c r="G17" s="9"/>
      <c r="H17" s="49"/>
      <c r="I17" s="49"/>
      <c r="J17" s="65"/>
      <c r="K17" s="62"/>
      <c r="L17" s="12"/>
      <c r="M17" s="12"/>
      <c r="N17" s="12"/>
      <c r="O17" s="12"/>
    </row>
    <row r="18" spans="1:15" s="61" customFormat="1" x14ac:dyDescent="0.25">
      <c r="A18" s="9"/>
      <c r="B18" s="556" t="s">
        <v>168</v>
      </c>
      <c r="C18" s="557"/>
      <c r="D18" s="557"/>
      <c r="E18" s="557"/>
      <c r="F18" s="557"/>
      <c r="G18" s="557"/>
      <c r="H18" s="522"/>
      <c r="I18" s="522"/>
      <c r="J18" s="65"/>
      <c r="K18" s="62"/>
      <c r="L18" s="12"/>
      <c r="M18" s="12"/>
      <c r="N18" s="12"/>
      <c r="O18" s="12"/>
    </row>
    <row r="19" spans="1:15" s="61" customFormat="1" x14ac:dyDescent="0.25">
      <c r="A19" s="9"/>
      <c r="B19" s="564" t="s">
        <v>173</v>
      </c>
      <c r="C19" s="555"/>
      <c r="D19" s="555"/>
      <c r="E19" s="555"/>
      <c r="F19" s="555"/>
      <c r="G19" s="555"/>
      <c r="H19" s="58"/>
      <c r="I19" s="58"/>
      <c r="J19" s="65"/>
      <c r="K19" s="62"/>
      <c r="L19" s="12"/>
      <c r="M19" s="12"/>
      <c r="N19" s="12"/>
      <c r="O19" s="12"/>
    </row>
    <row r="20" spans="1:15" s="6" customFormat="1" ht="5.25" customHeight="1" x14ac:dyDescent="0.25">
      <c r="A20" s="9"/>
      <c r="B20" s="68"/>
      <c r="C20" s="447"/>
      <c r="D20" s="9"/>
      <c r="E20" s="9"/>
      <c r="F20" s="9"/>
      <c r="G20" s="9"/>
      <c r="H20" s="49"/>
      <c r="I20" s="49"/>
      <c r="J20" s="11"/>
      <c r="K20" s="9"/>
    </row>
    <row r="21" spans="1:15" s="6" customFormat="1" x14ac:dyDescent="0.25">
      <c r="A21" s="9"/>
      <c r="B21" s="556" t="s">
        <v>169</v>
      </c>
      <c r="C21" s="557"/>
      <c r="D21" s="557"/>
      <c r="E21" s="557"/>
      <c r="F21" s="557"/>
      <c r="G21" s="557"/>
      <c r="H21" s="522"/>
      <c r="I21" s="522"/>
      <c r="J21" s="11"/>
      <c r="K21" s="9"/>
    </row>
    <row r="22" spans="1:15" s="6" customFormat="1" x14ac:dyDescent="0.25">
      <c r="A22" s="9"/>
      <c r="B22" s="564" t="s">
        <v>174</v>
      </c>
      <c r="C22" s="555"/>
      <c r="D22" s="555"/>
      <c r="E22" s="555"/>
      <c r="F22" s="555"/>
      <c r="G22" s="555"/>
      <c r="H22" s="58"/>
      <c r="I22" s="58"/>
      <c r="J22" s="11"/>
      <c r="K22" s="9"/>
    </row>
    <row r="23" spans="1:15" s="6" customFormat="1" ht="5.25" customHeight="1" x14ac:dyDescent="0.25">
      <c r="A23" s="9"/>
      <c r="B23" s="68"/>
      <c r="C23" s="447"/>
      <c r="D23" s="9"/>
      <c r="E23" s="9"/>
      <c r="F23" s="9"/>
      <c r="G23" s="9"/>
      <c r="H23" s="49"/>
      <c r="I23" s="49"/>
      <c r="J23" s="11"/>
      <c r="K23" s="9"/>
    </row>
    <row r="24" spans="1:15" s="6" customFormat="1" x14ac:dyDescent="0.25">
      <c r="A24" s="9"/>
      <c r="B24" s="556" t="s">
        <v>170</v>
      </c>
      <c r="C24" s="557"/>
      <c r="D24" s="557"/>
      <c r="E24" s="557"/>
      <c r="F24" s="557"/>
      <c r="G24" s="557"/>
      <c r="H24" s="522"/>
      <c r="I24" s="522"/>
      <c r="J24" s="11"/>
      <c r="K24" s="9"/>
    </row>
    <row r="25" spans="1:15" s="6" customFormat="1" x14ac:dyDescent="0.25">
      <c r="A25" s="9"/>
      <c r="B25" s="564" t="s">
        <v>175</v>
      </c>
      <c r="C25" s="555"/>
      <c r="D25" s="555"/>
      <c r="E25" s="555"/>
      <c r="F25" s="555"/>
      <c r="G25" s="555"/>
      <c r="H25" s="58"/>
      <c r="I25" s="58"/>
      <c r="J25" s="11"/>
      <c r="K25" s="9"/>
    </row>
    <row r="26" spans="1:15" s="6" customFormat="1" ht="5.25" customHeight="1" x14ac:dyDescent="0.25">
      <c r="A26" s="9"/>
      <c r="B26" s="68"/>
      <c r="C26" s="447"/>
      <c r="D26" s="9"/>
      <c r="E26" s="9"/>
      <c r="F26" s="9"/>
      <c r="G26" s="9"/>
      <c r="H26" s="49"/>
      <c r="I26" s="49"/>
      <c r="J26" s="11"/>
      <c r="K26" s="9"/>
    </row>
    <row r="27" spans="1:15" s="6" customFormat="1" x14ac:dyDescent="0.25">
      <c r="A27" s="9"/>
      <c r="B27" s="556" t="s">
        <v>239</v>
      </c>
      <c r="C27" s="557"/>
      <c r="D27" s="557"/>
      <c r="E27" s="557"/>
      <c r="F27" s="557"/>
      <c r="G27" s="557"/>
      <c r="H27" s="522"/>
      <c r="I27" s="522"/>
      <c r="J27" s="11"/>
      <c r="K27" s="9"/>
    </row>
    <row r="28" spans="1:15" s="6" customFormat="1" ht="18.600000000000001" customHeight="1" x14ac:dyDescent="0.25">
      <c r="A28" s="9"/>
      <c r="B28" s="564" t="s">
        <v>143</v>
      </c>
      <c r="C28" s="555"/>
      <c r="D28" s="555"/>
      <c r="E28" s="555"/>
      <c r="F28" s="555"/>
      <c r="G28" s="555"/>
      <c r="H28" s="70"/>
      <c r="I28" s="70"/>
      <c r="J28" s="11"/>
      <c r="K28" s="9"/>
    </row>
    <row r="29" spans="1:15" s="6" customFormat="1" x14ac:dyDescent="0.25">
      <c r="A29" s="9"/>
      <c r="B29" s="556" t="s">
        <v>240</v>
      </c>
      <c r="C29" s="557"/>
      <c r="D29" s="557"/>
      <c r="E29" s="557"/>
      <c r="F29" s="557"/>
      <c r="G29" s="557"/>
      <c r="H29" s="522"/>
      <c r="I29" s="522"/>
      <c r="J29" s="11"/>
      <c r="K29" s="9"/>
    </row>
    <row r="30" spans="1:15" s="6" customFormat="1" ht="6" customHeight="1" x14ac:dyDescent="0.25">
      <c r="A30" s="9"/>
      <c r="B30" s="444"/>
      <c r="C30" s="445"/>
      <c r="D30" s="445"/>
      <c r="E30" s="445"/>
      <c r="F30" s="445"/>
      <c r="G30" s="445"/>
      <c r="H30" s="70"/>
      <c r="I30" s="70"/>
      <c r="J30" s="11"/>
      <c r="K30" s="9"/>
    </row>
    <row r="31" spans="1:15" s="6" customFormat="1" x14ac:dyDescent="0.25">
      <c r="A31" s="9"/>
      <c r="B31" s="556" t="s">
        <v>241</v>
      </c>
      <c r="C31" s="557"/>
      <c r="D31" s="557"/>
      <c r="E31" s="557"/>
      <c r="F31" s="557"/>
      <c r="G31" s="557"/>
      <c r="H31" s="522"/>
      <c r="I31" s="522"/>
      <c r="J31" s="11"/>
      <c r="K31" s="9"/>
    </row>
    <row r="32" spans="1:15" s="6" customFormat="1" ht="7.2" customHeight="1" x14ac:dyDescent="0.25">
      <c r="B32" s="554"/>
      <c r="C32" s="555"/>
      <c r="D32" s="555"/>
      <c r="E32" s="71"/>
      <c r="F32" s="71"/>
      <c r="G32" s="71"/>
      <c r="H32" s="72"/>
      <c r="I32" s="72"/>
      <c r="J32" s="5"/>
    </row>
    <row r="33" spans="1:12" s="6" customFormat="1" x14ac:dyDescent="0.25">
      <c r="A33" s="9"/>
      <c r="B33" s="556" t="s">
        <v>242</v>
      </c>
      <c r="C33" s="557"/>
      <c r="D33" s="557"/>
      <c r="E33" s="557"/>
      <c r="F33" s="557"/>
      <c r="G33" s="557"/>
      <c r="H33" s="522"/>
      <c r="I33" s="522"/>
      <c r="J33" s="11"/>
      <c r="K33" s="9"/>
    </row>
    <row r="34" spans="1:12" s="6" customFormat="1" ht="6" customHeight="1" x14ac:dyDescent="0.25">
      <c r="A34" s="9"/>
      <c r="B34" s="444"/>
      <c r="C34" s="445"/>
      <c r="D34" s="445"/>
      <c r="E34" s="445"/>
      <c r="F34" s="445"/>
      <c r="G34" s="445"/>
      <c r="H34" s="70"/>
      <c r="I34" s="70"/>
      <c r="J34" s="11"/>
      <c r="K34" s="9"/>
    </row>
    <row r="35" spans="1:12" s="6" customFormat="1" ht="13.2" customHeight="1" x14ac:dyDescent="0.25">
      <c r="B35" s="556" t="s">
        <v>243</v>
      </c>
      <c r="C35" s="557"/>
      <c r="D35" s="557"/>
      <c r="E35" s="557"/>
      <c r="F35" s="557"/>
      <c r="G35" s="557"/>
      <c r="H35" s="522"/>
      <c r="I35" s="522"/>
      <c r="J35" s="11"/>
      <c r="K35" s="9"/>
    </row>
    <row r="36" spans="1:12" s="6" customFormat="1" ht="6" customHeight="1" x14ac:dyDescent="0.25">
      <c r="B36" s="448"/>
      <c r="C36" s="449"/>
      <c r="D36" s="449"/>
      <c r="E36" s="449"/>
      <c r="F36" s="449"/>
      <c r="G36" s="449"/>
      <c r="H36" s="74"/>
      <c r="I36" s="74"/>
      <c r="J36" s="5"/>
    </row>
    <row r="37" spans="1:12" s="6" customFormat="1" ht="13.2" hidden="1" customHeight="1" x14ac:dyDescent="0.25">
      <c r="A37" s="9"/>
      <c r="B37" s="528" t="s">
        <v>237</v>
      </c>
      <c r="C37" s="529"/>
      <c r="D37" s="529"/>
      <c r="E37" s="529"/>
      <c r="F37" s="529"/>
      <c r="G37" s="529"/>
      <c r="H37" s="522"/>
      <c r="I37" s="522"/>
      <c r="J37" s="11"/>
      <c r="K37" s="9"/>
    </row>
    <row r="38" spans="1:12" s="6" customFormat="1" ht="6" hidden="1" customHeight="1" x14ac:dyDescent="0.25">
      <c r="B38" s="51"/>
      <c r="C38" s="74"/>
      <c r="D38" s="74"/>
      <c r="E38" s="74"/>
      <c r="G38" s="74"/>
      <c r="H38" s="74"/>
      <c r="I38" s="74"/>
      <c r="J38" s="5"/>
    </row>
    <row r="39" spans="1:12" s="6" customFormat="1" ht="13.2" hidden="1" customHeight="1" x14ac:dyDescent="0.25">
      <c r="A39" s="9"/>
      <c r="B39" s="51" t="str">
        <f>IF('Anlage zum Antrag'!H39="x","  Nr. 2.1.2 durchgeführt?","")</f>
        <v/>
      </c>
      <c r="D39" s="57"/>
      <c r="E39" s="9"/>
      <c r="G39" s="9"/>
      <c r="H39" s="55"/>
      <c r="I39" s="55"/>
      <c r="J39" s="11"/>
      <c r="K39" s="9"/>
    </row>
    <row r="40" spans="1:12" s="6" customFormat="1" ht="13.2" hidden="1" customHeight="1" x14ac:dyDescent="0.25">
      <c r="A40" s="9"/>
      <c r="B40" s="51"/>
      <c r="D40" s="57"/>
      <c r="E40" s="9"/>
      <c r="G40" s="9"/>
      <c r="H40" s="9"/>
      <c r="I40" s="9"/>
      <c r="J40" s="11"/>
      <c r="K40" s="9"/>
    </row>
    <row r="41" spans="1:12" s="6" customFormat="1" ht="6" hidden="1" customHeight="1" x14ac:dyDescent="0.25">
      <c r="B41" s="51"/>
      <c r="C41" s="74"/>
      <c r="D41" s="74"/>
      <c r="E41" s="74"/>
      <c r="G41" s="74"/>
      <c r="H41" s="74"/>
      <c r="I41" s="74"/>
      <c r="J41" s="5"/>
    </row>
    <row r="42" spans="1:12" s="6" customFormat="1" ht="13.2" hidden="1" customHeight="1" x14ac:dyDescent="0.25">
      <c r="A42" s="9"/>
      <c r="B42" s="51" t="str">
        <f>IF('Anlage zum Antrag'!H42="x","  Nr. 2.1.2 durchgeführt?","")</f>
        <v/>
      </c>
      <c r="D42" s="57"/>
      <c r="E42" s="9"/>
      <c r="G42" s="9"/>
      <c r="H42" s="55"/>
      <c r="I42" s="55"/>
      <c r="J42" s="11"/>
      <c r="K42" s="9"/>
    </row>
    <row r="43" spans="1:12" s="6" customFormat="1" ht="13.2" hidden="1" customHeight="1" x14ac:dyDescent="0.25">
      <c r="A43" s="9"/>
      <c r="B43" s="51"/>
      <c r="D43" s="57"/>
      <c r="E43" s="9"/>
      <c r="G43" s="9"/>
      <c r="H43" s="9"/>
      <c r="I43" s="9"/>
      <c r="J43" s="11"/>
      <c r="K43" s="9"/>
    </row>
    <row r="44" spans="1:12" s="6" customFormat="1" ht="6" hidden="1" customHeight="1" x14ac:dyDescent="0.25">
      <c r="B44" s="51"/>
      <c r="C44" s="74"/>
      <c r="D44" s="74"/>
      <c r="E44" s="74"/>
      <c r="G44" s="74"/>
      <c r="H44" s="74"/>
      <c r="I44" s="74"/>
      <c r="J44" s="5"/>
    </row>
    <row r="45" spans="1:12" s="6" customFormat="1" hidden="1" x14ac:dyDescent="0.25">
      <c r="A45" s="9"/>
      <c r="B45" s="51" t="str">
        <f>IF('Anlage zum Antrag'!H45="x","  Nr. 2.1.2 durchgeführt?","")</f>
        <v/>
      </c>
      <c r="D45" s="57"/>
      <c r="E45" s="9"/>
      <c r="G45" s="9"/>
      <c r="H45" s="55"/>
      <c r="I45" s="55"/>
      <c r="J45" s="11"/>
      <c r="K45" s="9"/>
    </row>
    <row r="46" spans="1:12" s="6" customFormat="1" hidden="1" x14ac:dyDescent="0.25">
      <c r="A46" s="9"/>
      <c r="B46" s="51"/>
      <c r="J46" s="11"/>
      <c r="K46" s="9"/>
      <c r="L46" s="69"/>
    </row>
    <row r="47" spans="1:12" s="6" customFormat="1" ht="6" hidden="1" customHeight="1" x14ac:dyDescent="0.25">
      <c r="A47" s="9"/>
      <c r="B47" s="51"/>
      <c r="D47" s="57"/>
      <c r="E47" s="9"/>
      <c r="G47" s="9"/>
      <c r="H47" s="70"/>
      <c r="I47" s="70"/>
      <c r="J47" s="11"/>
      <c r="K47" s="9"/>
    </row>
    <row r="48" spans="1:12" s="6" customFormat="1" hidden="1" x14ac:dyDescent="0.25">
      <c r="A48" s="9"/>
      <c r="B48" s="51" t="str">
        <f>IF('Anlage zum Antrag'!H48="x","  Nr. 2.1.2 durchgeführt?","")</f>
        <v/>
      </c>
      <c r="D48" s="57"/>
      <c r="E48" s="9"/>
      <c r="G48" s="9"/>
      <c r="H48" s="55"/>
      <c r="I48" s="55"/>
      <c r="J48" s="11"/>
      <c r="K48" s="9"/>
      <c r="L48" s="69"/>
    </row>
    <row r="49" spans="1:14" s="6" customFormat="1" hidden="1" x14ac:dyDescent="0.25">
      <c r="A49" s="9"/>
      <c r="B49" s="51"/>
      <c r="J49" s="11"/>
      <c r="K49" s="9"/>
      <c r="L49" s="69"/>
    </row>
    <row r="50" spans="1:14" s="6" customFormat="1" hidden="1" x14ac:dyDescent="0.25">
      <c r="A50" s="9"/>
      <c r="B50" s="51"/>
      <c r="J50" s="11"/>
      <c r="K50" s="9"/>
      <c r="L50" s="69"/>
    </row>
    <row r="51" spans="1:14" ht="13.2" hidden="1" customHeight="1" x14ac:dyDescent="0.25">
      <c r="A51" s="9"/>
      <c r="B51" s="51"/>
      <c r="D51" s="57"/>
      <c r="E51" s="9"/>
      <c r="G51" s="9"/>
      <c r="H51" s="70"/>
      <c r="I51" s="70"/>
      <c r="J51" s="11"/>
      <c r="K51" s="9"/>
      <c r="M51" s="6"/>
    </row>
    <row r="52" spans="1:14" x14ac:dyDescent="0.25">
      <c r="A52" s="9"/>
      <c r="B52" s="528" t="s">
        <v>196</v>
      </c>
      <c r="C52" s="557"/>
      <c r="D52" s="557"/>
      <c r="E52" s="557"/>
      <c r="F52" s="557"/>
      <c r="G52" s="557"/>
      <c r="H52" s="522"/>
      <c r="I52" s="522"/>
      <c r="J52" s="11"/>
      <c r="K52" s="9"/>
      <c r="M52" s="6"/>
    </row>
    <row r="53" spans="1:14" ht="7.2" customHeight="1" thickBot="1" x14ac:dyDescent="0.3">
      <c r="A53" s="9"/>
      <c r="B53" s="8"/>
      <c r="C53" s="30"/>
      <c r="D53" s="1"/>
      <c r="E53" s="1"/>
      <c r="F53" s="1"/>
      <c r="G53" s="1"/>
      <c r="H53" s="47"/>
      <c r="I53" s="59"/>
      <c r="J53" s="11"/>
      <c r="K53" s="9"/>
      <c r="M53" s="6"/>
    </row>
    <row r="54" spans="1:14" ht="8.25" customHeight="1" x14ac:dyDescent="0.25">
      <c r="B54" s="80"/>
      <c r="C54" s="81"/>
      <c r="D54" s="81"/>
      <c r="E54" s="81"/>
      <c r="F54" s="81"/>
      <c r="G54" s="81"/>
      <c r="H54" s="81"/>
      <c r="I54" s="81"/>
      <c r="J54" s="82"/>
      <c r="M54" s="6"/>
      <c r="N54" s="62"/>
    </row>
    <row r="55" spans="1:14" ht="12.6" customHeight="1" x14ac:dyDescent="0.25">
      <c r="A55" s="86"/>
      <c r="B55" s="83" t="s">
        <v>14</v>
      </c>
      <c r="C55" s="84"/>
      <c r="D55" s="84"/>
      <c r="E55" s="84"/>
      <c r="F55" s="84"/>
      <c r="G55" s="84"/>
      <c r="H55" s="84"/>
      <c r="I55" s="84"/>
      <c r="J55" s="85"/>
      <c r="K55" s="86"/>
      <c r="M55" s="6"/>
    </row>
    <row r="56" spans="1:14" x14ac:dyDescent="0.25">
      <c r="B56" s="51" t="s">
        <v>21</v>
      </c>
      <c r="C56" s="9"/>
      <c r="D56" s="9"/>
      <c r="E56" s="9"/>
      <c r="F56" s="9"/>
      <c r="G56" s="9"/>
      <c r="H56" s="58"/>
      <c r="I56" s="10"/>
      <c r="J56" s="11"/>
      <c r="K56" s="9"/>
      <c r="M56" s="6"/>
    </row>
    <row r="57" spans="1:14" ht="7.5" customHeight="1" x14ac:dyDescent="0.25">
      <c r="B57" s="51"/>
      <c r="C57" s="9"/>
      <c r="D57" s="9"/>
      <c r="E57" s="9"/>
      <c r="F57" s="9"/>
      <c r="G57" s="9"/>
      <c r="H57" s="58"/>
      <c r="I57" s="10"/>
      <c r="J57" s="11"/>
      <c r="K57" s="9"/>
      <c r="M57" s="6"/>
    </row>
    <row r="58" spans="1:14" x14ac:dyDescent="0.25">
      <c r="B58" s="90" t="s">
        <v>12</v>
      </c>
      <c r="C58" s="9"/>
      <c r="D58" s="88"/>
      <c r="E58" s="724"/>
      <c r="F58" s="725"/>
      <c r="G58" s="89" t="s">
        <v>11</v>
      </c>
      <c r="H58" s="724"/>
      <c r="I58" s="725"/>
      <c r="J58" s="11"/>
      <c r="K58" s="9"/>
      <c r="M58" s="6"/>
    </row>
    <row r="59" spans="1:14" ht="4.6500000000000004" customHeight="1" x14ac:dyDescent="0.25">
      <c r="B59" s="8"/>
      <c r="C59" s="9"/>
      <c r="D59" s="9"/>
      <c r="E59" s="9"/>
      <c r="F59" s="9"/>
      <c r="G59" s="9"/>
      <c r="H59" s="58"/>
      <c r="I59" s="10"/>
      <c r="J59" s="11"/>
      <c r="K59" s="9"/>
      <c r="M59" s="6"/>
    </row>
    <row r="60" spans="1:14" x14ac:dyDescent="0.25">
      <c r="B60" s="51" t="s">
        <v>8</v>
      </c>
      <c r="C60" s="9"/>
      <c r="D60" s="9"/>
      <c r="E60" s="9"/>
      <c r="F60" s="521"/>
      <c r="G60" s="9" t="s">
        <v>171</v>
      </c>
      <c r="H60" s="58"/>
      <c r="I60" s="10"/>
      <c r="J60" s="11"/>
      <c r="K60" s="9"/>
      <c r="M60" s="6"/>
    </row>
    <row r="61" spans="1:14" ht="5.25" customHeight="1" x14ac:dyDescent="0.25">
      <c r="B61" s="8"/>
      <c r="C61" s="9"/>
      <c r="D61" s="9"/>
      <c r="E61" s="9"/>
      <c r="F61" s="9"/>
      <c r="G61" s="9"/>
      <c r="H61" s="58"/>
      <c r="I61" s="10"/>
      <c r="J61" s="11"/>
      <c r="K61" s="9"/>
      <c r="M61" s="6"/>
    </row>
    <row r="62" spans="1:14" x14ac:dyDescent="0.25">
      <c r="A62" s="1"/>
      <c r="B62" s="99" t="s">
        <v>132</v>
      </c>
      <c r="F62" s="735" t="str">
        <f>IF(ISBLANK('Anlage zum Antrag'!F62)," ",IF($F$60="J",'Anlage zum Antrag'!F62,IF($F$60="T",'Anlage zum Antrag'!F62," ")))</f>
        <v xml:space="preserve"> </v>
      </c>
      <c r="G62" s="736"/>
      <c r="H62" s="736"/>
      <c r="I62" s="737"/>
      <c r="J62" s="102"/>
      <c r="K62" s="1"/>
      <c r="M62" s="6"/>
    </row>
    <row r="63" spans="1:14" ht="4.6500000000000004" customHeight="1" x14ac:dyDescent="0.25">
      <c r="A63" s="1"/>
      <c r="B63" s="99"/>
      <c r="C63" s="1"/>
      <c r="D63" s="1"/>
      <c r="G63" s="1"/>
      <c r="H63" s="1"/>
      <c r="I63" s="1"/>
      <c r="J63" s="102"/>
      <c r="K63" s="1"/>
      <c r="M63" s="6"/>
    </row>
    <row r="64" spans="1:14" x14ac:dyDescent="0.25">
      <c r="A64" s="1"/>
      <c r="B64" s="99" t="s">
        <v>133</v>
      </c>
      <c r="F64" s="735" t="str">
        <f>IF(ISBLANK('Anlage zum Antrag'!F64)," ",IF($F$60="J",'Anlage zum Antrag'!F64,IF($F$60="T",'Anlage zum Antrag'!F64," ")))</f>
        <v xml:space="preserve"> </v>
      </c>
      <c r="G64" s="736"/>
      <c r="H64" s="736"/>
      <c r="I64" s="737"/>
      <c r="J64" s="102"/>
      <c r="K64" s="1"/>
      <c r="M64" s="6"/>
    </row>
    <row r="65" spans="1:14" ht="4.6500000000000004" customHeight="1" x14ac:dyDescent="0.25">
      <c r="A65" s="1"/>
      <c r="B65" s="99"/>
      <c r="F65" s="97"/>
      <c r="G65" s="97"/>
      <c r="H65" s="97"/>
      <c r="I65" s="97"/>
      <c r="J65" s="102"/>
      <c r="K65" s="1"/>
      <c r="L65" s="52"/>
      <c r="M65" s="6"/>
    </row>
    <row r="66" spans="1:14" x14ac:dyDescent="0.25">
      <c r="A66" s="1"/>
      <c r="B66" s="99" t="s">
        <v>134</v>
      </c>
      <c r="F66" s="735" t="str">
        <f>IF(ISBLANK('Anlage zum Antrag'!F66)," ",IF($F$60="J",'Anlage zum Antrag'!F66,IF($F$60="T",'Anlage zum Antrag'!F66," ")))</f>
        <v xml:space="preserve"> </v>
      </c>
      <c r="G66" s="736"/>
      <c r="H66" s="736"/>
      <c r="I66" s="737"/>
      <c r="J66" s="102"/>
      <c r="K66" s="1"/>
      <c r="L66" s="372"/>
      <c r="M66" s="6"/>
    </row>
    <row r="67" spans="1:14" ht="4.6500000000000004" customHeight="1" x14ac:dyDescent="0.25">
      <c r="A67" s="1"/>
      <c r="B67" s="99"/>
      <c r="E67" s="103"/>
      <c r="F67" s="97"/>
      <c r="G67" s="97"/>
      <c r="H67" s="97"/>
      <c r="I67" s="97"/>
      <c r="J67" s="102"/>
      <c r="K67" s="1"/>
      <c r="L67" s="372"/>
      <c r="M67" s="6"/>
    </row>
    <row r="68" spans="1:14" x14ac:dyDescent="0.25">
      <c r="A68" s="1"/>
      <c r="B68" s="99" t="s">
        <v>88</v>
      </c>
      <c r="E68" s="97"/>
      <c r="F68" s="735" t="str">
        <f>IF(ISBLANK('Anlage zum Antrag'!F68)," ",IF($F$60="J",'Anlage zum Antrag'!F68,IF($F$60="T",'Anlage zum Antrag'!F68," ")))</f>
        <v xml:space="preserve"> </v>
      </c>
      <c r="G68" s="736"/>
      <c r="H68" s="736"/>
      <c r="I68" s="737"/>
      <c r="J68" s="102"/>
      <c r="K68" s="1"/>
      <c r="L68" s="372"/>
    </row>
    <row r="69" spans="1:14" ht="4.6500000000000004" customHeight="1" x14ac:dyDescent="0.25">
      <c r="A69" s="1"/>
      <c r="B69" s="99"/>
      <c r="E69" s="103"/>
      <c r="F69" s="97"/>
      <c r="G69" s="97"/>
      <c r="H69" s="97"/>
      <c r="I69" s="97"/>
      <c r="J69" s="102"/>
      <c r="K69" s="1"/>
      <c r="L69" s="372"/>
    </row>
    <row r="70" spans="1:14" ht="13.8" x14ac:dyDescent="0.25">
      <c r="A70" s="1"/>
      <c r="B70" s="104" t="s">
        <v>35</v>
      </c>
      <c r="E70" s="97"/>
      <c r="F70" s="738" t="str">
        <f>IF(ISBLANK('Anlage zum Antrag'!F70)," ",IF($F$60="J",'Anlage zum Antrag'!F70,IF($F$60="T",'Anlage zum Antrag'!F70," ")))</f>
        <v xml:space="preserve"> </v>
      </c>
      <c r="G70" s="739"/>
      <c r="H70" s="398"/>
      <c r="I70" s="398"/>
      <c r="J70" s="102"/>
      <c r="K70" s="1"/>
    </row>
    <row r="71" spans="1:14" ht="8.25" customHeight="1" x14ac:dyDescent="0.25">
      <c r="A71" s="1"/>
      <c r="B71" s="99"/>
      <c r="E71" s="103"/>
      <c r="F71" s="103"/>
      <c r="G71" s="103"/>
      <c r="H71" s="103"/>
      <c r="I71" s="103"/>
      <c r="J71" s="102"/>
      <c r="K71" s="1"/>
    </row>
    <row r="72" spans="1:14" x14ac:dyDescent="0.25">
      <c r="A72" s="1"/>
      <c r="B72" s="99"/>
      <c r="E72" s="103"/>
      <c r="F72" s="103"/>
      <c r="G72" s="103"/>
      <c r="H72" s="103"/>
      <c r="I72" s="103"/>
      <c r="J72" s="102"/>
      <c r="K72" s="1"/>
    </row>
    <row r="73" spans="1:14" x14ac:dyDescent="0.25">
      <c r="A73" s="1"/>
      <c r="B73" s="99"/>
      <c r="E73" s="103"/>
      <c r="F73" s="103"/>
      <c r="G73" s="103"/>
      <c r="H73" s="103"/>
      <c r="I73" s="103"/>
      <c r="J73" s="102"/>
      <c r="K73" s="1"/>
    </row>
    <row r="74" spans="1:14" ht="7.2" customHeight="1" thickBot="1" x14ac:dyDescent="0.3">
      <c r="A74" s="1"/>
      <c r="B74" s="108"/>
      <c r="C74" s="54"/>
      <c r="D74" s="54"/>
      <c r="E74" s="54"/>
      <c r="F74" s="1"/>
      <c r="G74" s="1"/>
      <c r="H74" s="100"/>
      <c r="I74" s="100"/>
      <c r="J74" s="102"/>
      <c r="L74" s="6"/>
      <c r="N74" s="373"/>
    </row>
    <row r="75" spans="1:14" ht="8.25" customHeight="1" x14ac:dyDescent="0.25">
      <c r="B75" s="42"/>
      <c r="C75" s="39"/>
      <c r="D75" s="39"/>
      <c r="E75" s="39"/>
      <c r="F75" s="43"/>
      <c r="G75" s="39"/>
      <c r="H75" s="44"/>
      <c r="I75" s="45"/>
      <c r="J75" s="41"/>
      <c r="M75" s="6"/>
      <c r="N75" s="373"/>
    </row>
    <row r="76" spans="1:14" ht="22.5" customHeight="1" x14ac:dyDescent="0.25">
      <c r="A76" s="1"/>
      <c r="B76" s="108"/>
      <c r="C76" s="583" t="s">
        <v>34</v>
      </c>
      <c r="D76" s="583"/>
      <c r="E76" s="540"/>
      <c r="F76" s="584" t="s">
        <v>32</v>
      </c>
      <c r="G76" s="585"/>
      <c r="H76" s="100"/>
      <c r="I76" s="584" t="s">
        <v>17</v>
      </c>
      <c r="J76" s="734"/>
      <c r="M76" s="6"/>
    </row>
    <row r="77" spans="1:14" ht="6" customHeight="1" x14ac:dyDescent="0.25">
      <c r="A77" s="1"/>
      <c r="B77" s="108"/>
      <c r="C77" s="54"/>
      <c r="D77" s="54"/>
      <c r="E77" s="54"/>
      <c r="F77" s="1"/>
      <c r="G77" s="1"/>
      <c r="H77" s="1"/>
      <c r="I77" s="111"/>
      <c r="J77" s="102"/>
      <c r="M77" s="6"/>
    </row>
    <row r="78" spans="1:14" ht="13.5" customHeight="1" x14ac:dyDescent="0.25">
      <c r="A78" s="1"/>
      <c r="B78" s="112"/>
      <c r="C78" s="575" t="s">
        <v>50</v>
      </c>
      <c r="D78" s="576"/>
      <c r="E78" s="576"/>
      <c r="F78" s="732" t="str">
        <f>IF($F$60="J",'Anlage zum Antrag'!F78,"")</f>
        <v/>
      </c>
      <c r="G78" s="733"/>
      <c r="H78" s="14" t="s">
        <v>37</v>
      </c>
      <c r="I78" s="519" t="str">
        <f>IF($F$60&lt;&gt;"J","",IF('Anlage zum Antrag'!I78=0,"",IF(F78=0,"",MIN(1200*F78*MAX(0,MIN(1,'Anlage zum Antrag'!I78)),'Anlage zum Antrag'!I78))))</f>
        <v/>
      </c>
      <c r="J78" s="102"/>
      <c r="M78" s="6"/>
    </row>
    <row r="79" spans="1:14" ht="6" hidden="1" customHeight="1" x14ac:dyDescent="0.25">
      <c r="A79" s="1"/>
      <c r="B79" s="112"/>
      <c r="C79" s="114"/>
      <c r="D79" s="114"/>
      <c r="E79" s="114"/>
      <c r="F79" s="2"/>
      <c r="G79" s="2"/>
      <c r="H79" s="14"/>
      <c r="I79" s="115"/>
      <c r="J79" s="102"/>
      <c r="L79" s="372"/>
      <c r="M79" s="6"/>
    </row>
    <row r="80" spans="1:14" ht="12.9" hidden="1" customHeight="1" x14ac:dyDescent="0.25">
      <c r="A80" s="1"/>
      <c r="B80" s="112"/>
      <c r="C80" s="95"/>
      <c r="D80" s="500"/>
      <c r="E80" s="500"/>
      <c r="F80" s="116"/>
      <c r="G80" s="116"/>
      <c r="H80" s="117"/>
      <c r="I80" s="115"/>
      <c r="J80" s="102"/>
      <c r="M80" s="6"/>
      <c r="N80" s="6"/>
    </row>
    <row r="81" spans="1:37" ht="7.2" hidden="1" customHeight="1" x14ac:dyDescent="0.25">
      <c r="A81" s="1"/>
      <c r="B81" s="112"/>
      <c r="C81" s="95"/>
      <c r="D81" s="500"/>
      <c r="E81" s="500"/>
      <c r="F81" s="116"/>
      <c r="G81" s="116"/>
      <c r="H81" s="117"/>
      <c r="I81" s="115"/>
      <c r="J81" s="102"/>
      <c r="M81" s="6"/>
      <c r="N81" s="6"/>
    </row>
    <row r="82" spans="1:37" ht="14.4" hidden="1" x14ac:dyDescent="0.25">
      <c r="A82" s="1"/>
      <c r="B82" s="112"/>
      <c r="C82" s="95"/>
      <c r="D82" s="500"/>
      <c r="E82" s="500"/>
      <c r="F82" s="116"/>
      <c r="G82" s="116"/>
      <c r="H82" s="117"/>
      <c r="I82" s="115"/>
      <c r="J82" s="102"/>
      <c r="L82" s="12" t="s">
        <v>235</v>
      </c>
      <c r="M82" s="374"/>
      <c r="N82" s="6"/>
    </row>
    <row r="83" spans="1:37" ht="14.4" hidden="1" x14ac:dyDescent="0.25">
      <c r="A83" s="1"/>
      <c r="B83" s="112"/>
      <c r="C83" s="95"/>
      <c r="D83" s="500"/>
      <c r="E83" s="500"/>
      <c r="F83" s="116"/>
      <c r="G83" s="116"/>
      <c r="H83" s="117"/>
      <c r="I83" s="115"/>
      <c r="J83" s="102"/>
      <c r="M83" s="374"/>
      <c r="N83" s="6"/>
    </row>
    <row r="84" spans="1:37" ht="7.5" hidden="1" customHeight="1" x14ac:dyDescent="0.25">
      <c r="A84" s="1"/>
      <c r="B84" s="112"/>
      <c r="C84" s="95"/>
      <c r="D84" s="500"/>
      <c r="E84" s="500"/>
      <c r="F84" s="116"/>
      <c r="G84" s="116"/>
      <c r="H84" s="117"/>
      <c r="I84" s="115"/>
      <c r="J84" s="102"/>
      <c r="M84" s="6"/>
      <c r="N84" s="6"/>
    </row>
    <row r="85" spans="1:37" hidden="1" x14ac:dyDescent="0.25">
      <c r="A85" s="1"/>
      <c r="B85" s="112"/>
      <c r="C85" s="95"/>
      <c r="D85" s="95"/>
      <c r="E85" s="95"/>
      <c r="F85" s="95"/>
      <c r="G85" s="95"/>
      <c r="H85" s="95"/>
      <c r="I85" s="95"/>
      <c r="J85" s="102"/>
      <c r="M85" s="6"/>
      <c r="N85" s="6"/>
    </row>
    <row r="86" spans="1:37" hidden="1" x14ac:dyDescent="0.25">
      <c r="A86" s="1"/>
      <c r="B86" s="112"/>
      <c r="C86" s="95"/>
      <c r="D86" s="95"/>
      <c r="E86" s="95"/>
      <c r="F86" s="95"/>
      <c r="G86" s="95"/>
      <c r="H86" s="95"/>
      <c r="I86" s="95"/>
      <c r="J86" s="102"/>
      <c r="M86" s="6"/>
      <c r="N86" s="6"/>
    </row>
    <row r="87" spans="1:37" ht="6" customHeight="1" thickBot="1" x14ac:dyDescent="0.3">
      <c r="A87" s="1"/>
      <c r="B87" s="120"/>
      <c r="C87" s="121"/>
      <c r="D87" s="121"/>
      <c r="E87" s="121"/>
      <c r="F87" s="122"/>
      <c r="G87" s="122"/>
      <c r="H87" s="123"/>
      <c r="I87" s="123"/>
      <c r="J87" s="375"/>
      <c r="M87" s="374"/>
      <c r="N87" s="6"/>
    </row>
    <row r="88" spans="1:37" ht="14.4" x14ac:dyDescent="0.25">
      <c r="B88" s="42"/>
      <c r="C88" s="39"/>
      <c r="D88" s="39"/>
      <c r="E88" s="39"/>
      <c r="F88" s="43"/>
      <c r="G88" s="39"/>
      <c r="H88" s="44"/>
      <c r="I88" s="45"/>
      <c r="J88" s="41"/>
      <c r="M88" s="374"/>
    </row>
    <row r="89" spans="1:37" ht="12.9" customHeight="1" x14ac:dyDescent="0.25">
      <c r="A89" s="1"/>
      <c r="B89" s="112"/>
      <c r="C89" s="575" t="s">
        <v>255</v>
      </c>
      <c r="D89" s="576"/>
      <c r="E89" s="576"/>
      <c r="F89" s="732" t="str">
        <f>IF($F$60="J",'Anlage zum Antrag'!F90,"")</f>
        <v/>
      </c>
      <c r="G89" s="733"/>
      <c r="H89" s="14" t="s">
        <v>36</v>
      </c>
      <c r="I89" s="519" t="str">
        <f>IF($F$60&lt;&gt;"J","",IF('Anlage zum Antrag'!F92=0,"",IF(F89=0,"",MIN(8*F89,8*'Anlage zum Antrag'!I90))))</f>
        <v/>
      </c>
      <c r="J89" s="102"/>
      <c r="L89" s="6"/>
      <c r="M89" s="374"/>
      <c r="N89" s="6"/>
      <c r="O89" s="6"/>
      <c r="P89" s="6"/>
      <c r="Q89" s="6"/>
      <c r="R89" s="6"/>
      <c r="S89" s="6"/>
      <c r="T89" s="6"/>
      <c r="U89" s="6"/>
      <c r="V89" s="6"/>
      <c r="W89" s="6"/>
      <c r="X89" s="6"/>
      <c r="Y89" s="6"/>
      <c r="Z89" s="6"/>
      <c r="AA89" s="6"/>
      <c r="AB89" s="6"/>
      <c r="AC89" s="6"/>
      <c r="AD89" s="6"/>
      <c r="AE89" s="6"/>
      <c r="AF89" s="6"/>
      <c r="AG89" s="6"/>
      <c r="AH89" s="6"/>
      <c r="AI89" s="6"/>
      <c r="AJ89" s="6"/>
      <c r="AK89" s="6"/>
    </row>
    <row r="90" spans="1:37" ht="7.5" customHeight="1" x14ac:dyDescent="0.25">
      <c r="A90" s="1"/>
      <c r="B90" s="112"/>
      <c r="C90" s="95"/>
      <c r="D90" s="500"/>
      <c r="E90" s="500"/>
      <c r="F90" s="116"/>
      <c r="G90" s="116"/>
      <c r="H90" s="117"/>
      <c r="I90" s="115"/>
      <c r="J90" s="102"/>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row>
    <row r="91" spans="1:37" ht="13.95" customHeight="1" x14ac:dyDescent="0.25">
      <c r="A91" s="1"/>
      <c r="B91" s="112"/>
      <c r="C91" s="575" t="s">
        <v>82</v>
      </c>
      <c r="D91" s="576"/>
      <c r="E91" s="576"/>
      <c r="F91" s="732" t="str">
        <f>IF($F$60="J",'Anlage zum Antrag'!F92,"")</f>
        <v/>
      </c>
      <c r="G91" s="733"/>
      <c r="H91" s="14" t="s">
        <v>38</v>
      </c>
      <c r="I91" s="519" t="str">
        <f>IF($F$60&lt;&gt;"J","",IF('Anlage zum Antrag'!F92=0,"",IF(F91=0,"",MIN(0.8*F91,'Anlage zum Antrag'!I92))))</f>
        <v/>
      </c>
      <c r="J91" s="102"/>
      <c r="M91" s="6"/>
      <c r="N91" s="6"/>
    </row>
    <row r="92" spans="1:37" ht="7.2" customHeight="1" x14ac:dyDescent="0.25">
      <c r="A92" s="1"/>
      <c r="B92" s="108"/>
      <c r="C92" s="500"/>
      <c r="D92" s="500"/>
      <c r="E92" s="500"/>
      <c r="F92" s="1"/>
      <c r="G92" s="1"/>
      <c r="H92" s="100"/>
      <c r="I92" s="100"/>
      <c r="J92" s="102"/>
      <c r="M92" s="6"/>
      <c r="N92" s="6"/>
    </row>
    <row r="93" spans="1:37" s="6" customFormat="1" ht="13.95" customHeight="1" x14ac:dyDescent="0.25">
      <c r="A93" s="1"/>
      <c r="B93" s="112"/>
      <c r="C93" s="575" t="s">
        <v>161</v>
      </c>
      <c r="D93" s="576"/>
      <c r="E93" s="576"/>
      <c r="F93" s="732" t="str">
        <f>IF($F$60="J",'Anlage zum Antrag'!F94,"")</f>
        <v/>
      </c>
      <c r="G93" s="733"/>
      <c r="H93" s="14" t="s">
        <v>38</v>
      </c>
      <c r="I93" s="519" t="str">
        <f>IF($F$60&lt;&gt;"J","",IF('Anlage zum Antrag'!F94=0,"",IF(F93=0,"",MIN(0.8*F93,'Anlage zum Antrag'!I94))))</f>
        <v/>
      </c>
      <c r="J93" s="102"/>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row>
    <row r="94" spans="1:37" s="61" customFormat="1" ht="7.2" hidden="1" customHeight="1" x14ac:dyDescent="0.25">
      <c r="A94" s="124"/>
      <c r="B94" s="125"/>
      <c r="C94" s="78"/>
      <c r="D94" s="78"/>
      <c r="E94" s="78"/>
      <c r="F94" s="124"/>
      <c r="G94" s="124"/>
      <c r="H94" s="126"/>
      <c r="I94" s="126"/>
      <c r="J94" s="131"/>
    </row>
    <row r="95" spans="1:37" hidden="1" x14ac:dyDescent="0.25">
      <c r="A95" s="1"/>
      <c r="B95" s="112"/>
      <c r="C95" s="95"/>
      <c r="D95" s="500"/>
      <c r="E95" s="500"/>
      <c r="F95" s="116"/>
      <c r="G95" s="116"/>
      <c r="H95" s="117"/>
      <c r="I95" s="115"/>
      <c r="J95" s="102"/>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row>
    <row r="96" spans="1:37" hidden="1" x14ac:dyDescent="0.25">
      <c r="A96" s="1"/>
      <c r="B96" s="112"/>
      <c r="C96" s="95"/>
      <c r="D96" s="500"/>
      <c r="E96" s="500"/>
      <c r="F96" s="116"/>
      <c r="G96" s="116"/>
      <c r="H96" s="117"/>
      <c r="I96" s="115"/>
      <c r="J96" s="102"/>
      <c r="M96" s="6"/>
      <c r="N96" s="6"/>
    </row>
    <row r="97" spans="1:37" s="61" customFormat="1" ht="7.2" hidden="1" customHeight="1" x14ac:dyDescent="0.25">
      <c r="A97" s="124"/>
      <c r="B97" s="132"/>
      <c r="C97" s="128"/>
      <c r="D97" s="78"/>
      <c r="E97" s="78"/>
      <c r="F97" s="116"/>
      <c r="G97" s="116"/>
      <c r="H97" s="129"/>
      <c r="I97" s="130"/>
      <c r="J97" s="131"/>
      <c r="L97" s="12"/>
      <c r="M97" s="6"/>
      <c r="N97" s="6"/>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1:37" s="61" customFormat="1" hidden="1" x14ac:dyDescent="0.25">
      <c r="A98" s="124"/>
      <c r="B98" s="132"/>
      <c r="C98" s="95"/>
      <c r="D98" s="95"/>
      <c r="E98" s="95"/>
      <c r="F98" s="95"/>
      <c r="G98" s="95"/>
      <c r="H98" s="95"/>
      <c r="I98" s="95"/>
      <c r="J98" s="131"/>
      <c r="L98" s="12"/>
      <c r="M98" s="6"/>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1:37" s="61" customFormat="1" hidden="1" x14ac:dyDescent="0.25">
      <c r="A99" s="124"/>
      <c r="B99" s="132"/>
      <c r="C99" s="95"/>
      <c r="D99" s="95"/>
      <c r="E99" s="95"/>
      <c r="F99" s="95"/>
      <c r="G99" s="95"/>
      <c r="H99" s="95"/>
      <c r="I99" s="95"/>
      <c r="J99" s="131"/>
      <c r="L99" s="372"/>
      <c r="M99" s="6"/>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1:37" hidden="1" x14ac:dyDescent="0.25">
      <c r="A100" s="1"/>
      <c r="B100" s="112"/>
      <c r="C100" s="95"/>
      <c r="D100" s="95"/>
      <c r="E100" s="95"/>
      <c r="F100" s="95"/>
      <c r="G100" s="95"/>
      <c r="H100" s="95"/>
      <c r="I100" s="95"/>
      <c r="J100" s="102"/>
      <c r="L100" s="372"/>
      <c r="M100" s="6"/>
      <c r="N100" s="6"/>
    </row>
    <row r="101" spans="1:37" hidden="1" x14ac:dyDescent="0.25">
      <c r="A101" s="1"/>
      <c r="B101" s="112"/>
      <c r="C101" s="95"/>
      <c r="D101" s="95"/>
      <c r="E101" s="95"/>
      <c r="F101" s="95"/>
      <c r="G101" s="95"/>
      <c r="H101" s="95"/>
      <c r="I101" s="95"/>
      <c r="J101" s="102"/>
      <c r="L101" s="372"/>
      <c r="M101" s="6"/>
      <c r="N101" s="6"/>
    </row>
    <row r="102" spans="1:37" ht="6" hidden="1" customHeight="1" x14ac:dyDescent="0.25">
      <c r="A102" s="1"/>
      <c r="B102" s="112"/>
      <c r="C102" s="95"/>
      <c r="D102" s="500"/>
      <c r="E102" s="500"/>
      <c r="F102" s="116"/>
      <c r="G102" s="116"/>
      <c r="H102" s="117"/>
      <c r="I102" s="115"/>
      <c r="J102" s="102"/>
      <c r="M102" s="6"/>
      <c r="N102" s="6"/>
    </row>
    <row r="103" spans="1:37" ht="6.75" hidden="1" customHeight="1" x14ac:dyDescent="0.25">
      <c r="A103" s="1"/>
      <c r="B103" s="112"/>
      <c r="C103" s="95"/>
      <c r="D103" s="500"/>
      <c r="E103" s="500"/>
      <c r="F103" s="116"/>
      <c r="G103" s="116"/>
      <c r="H103" s="117"/>
      <c r="I103" s="115"/>
      <c r="J103" s="102"/>
      <c r="M103" s="6"/>
      <c r="N103" s="6"/>
    </row>
    <row r="104" spans="1:37" hidden="1" x14ac:dyDescent="0.25">
      <c r="A104" s="1"/>
      <c r="B104" s="112"/>
      <c r="C104" s="95"/>
      <c r="D104" s="500"/>
      <c r="E104" s="500"/>
      <c r="F104" s="116"/>
      <c r="G104" s="116"/>
      <c r="H104" s="117"/>
      <c r="I104" s="115"/>
      <c r="J104" s="102"/>
      <c r="M104" s="6"/>
      <c r="N104" s="6"/>
    </row>
    <row r="105" spans="1:37" ht="7.2" hidden="1" customHeight="1" x14ac:dyDescent="0.25">
      <c r="A105" s="1"/>
      <c r="B105" s="112"/>
      <c r="C105" s="95"/>
      <c r="D105" s="500"/>
      <c r="E105" s="500"/>
      <c r="F105" s="116"/>
      <c r="G105" s="116"/>
      <c r="H105" s="117"/>
      <c r="I105" s="115"/>
      <c r="J105" s="102"/>
      <c r="M105" s="6"/>
      <c r="N105" s="6"/>
    </row>
    <row r="106" spans="1:37" hidden="1" x14ac:dyDescent="0.25">
      <c r="A106" s="1"/>
      <c r="B106" s="112"/>
      <c r="C106" s="95"/>
      <c r="D106" s="95"/>
      <c r="E106" s="95"/>
      <c r="F106" s="95"/>
      <c r="G106" s="95"/>
      <c r="H106" s="95"/>
      <c r="I106" s="95"/>
      <c r="J106" s="102"/>
      <c r="L106" s="6"/>
      <c r="M106" s="6"/>
      <c r="N106" s="6"/>
    </row>
    <row r="107" spans="1:37" hidden="1" x14ac:dyDescent="0.25">
      <c r="A107" s="1"/>
      <c r="B107" s="112"/>
      <c r="C107" s="95"/>
      <c r="D107" s="95"/>
      <c r="E107" s="95"/>
      <c r="F107" s="95"/>
      <c r="G107" s="95"/>
      <c r="H107" s="95"/>
      <c r="I107" s="95"/>
      <c r="J107" s="102"/>
      <c r="N107" s="6"/>
    </row>
    <row r="108" spans="1:37" ht="6" customHeight="1" x14ac:dyDescent="0.25">
      <c r="A108" s="1"/>
      <c r="B108" s="120"/>
      <c r="C108" s="121"/>
      <c r="D108" s="121"/>
      <c r="E108" s="121"/>
      <c r="F108" s="122"/>
      <c r="G108" s="122"/>
      <c r="H108" s="123"/>
      <c r="I108" s="123"/>
      <c r="J108" s="375"/>
      <c r="M108" s="374"/>
      <c r="N108" s="6"/>
    </row>
    <row r="109" spans="1:37" ht="6" customHeight="1" thickBot="1" x14ac:dyDescent="0.3">
      <c r="M109" s="376"/>
      <c r="N109" s="6"/>
    </row>
    <row r="110" spans="1:37" ht="8.25" customHeight="1" x14ac:dyDescent="0.25">
      <c r="B110" s="42"/>
      <c r="C110" s="39"/>
      <c r="D110" s="39"/>
      <c r="E110" s="39"/>
      <c r="F110" s="43"/>
      <c r="G110" s="39"/>
      <c r="H110" s="44"/>
      <c r="I110" s="45"/>
      <c r="J110" s="41"/>
      <c r="M110" s="374"/>
    </row>
    <row r="111" spans="1:37" ht="22.5" customHeight="1" x14ac:dyDescent="0.25">
      <c r="A111" s="1"/>
      <c r="B111" s="108"/>
      <c r="C111" s="583" t="s">
        <v>34</v>
      </c>
      <c r="D111" s="583"/>
      <c r="E111" s="540"/>
      <c r="F111" s="584" t="s">
        <v>32</v>
      </c>
      <c r="G111" s="585"/>
      <c r="H111" s="100"/>
      <c r="I111" s="584" t="s">
        <v>17</v>
      </c>
      <c r="J111" s="734"/>
      <c r="L111" s="6"/>
      <c r="M111" s="6"/>
      <c r="N111" s="6"/>
    </row>
    <row r="112" spans="1:37" ht="7.5" customHeight="1" x14ac:dyDescent="0.25">
      <c r="A112" s="1"/>
      <c r="B112" s="108"/>
      <c r="C112" s="500"/>
      <c r="D112" s="500"/>
      <c r="E112" s="500"/>
      <c r="F112" s="1"/>
      <c r="G112" s="1"/>
      <c r="H112" s="1"/>
      <c r="I112" s="111"/>
      <c r="J112" s="102"/>
      <c r="M112" s="6"/>
      <c r="N112" s="6"/>
    </row>
    <row r="113" spans="1:37" ht="13.95" customHeight="1" x14ac:dyDescent="0.25">
      <c r="A113" s="1"/>
      <c r="B113" s="112"/>
      <c r="C113" s="575" t="s">
        <v>33</v>
      </c>
      <c r="D113" s="576"/>
      <c r="E113" s="576"/>
      <c r="F113" s="732" t="str">
        <f>IF($F$60="J",'Anlage zum Antrag'!F113,"")</f>
        <v/>
      </c>
      <c r="G113" s="733"/>
      <c r="H113" s="14" t="s">
        <v>38</v>
      </c>
      <c r="I113" s="519" t="str">
        <f>IF($F$60&lt;&gt;"J","",IF('Anlage zum Antrag'!I113=0,"",IF(F113=0,"",MIN(0.8*F113,'Anlage zum Antrag'!I113))))</f>
        <v/>
      </c>
      <c r="J113" s="102"/>
      <c r="M113" s="6"/>
      <c r="N113" s="6"/>
    </row>
    <row r="114" spans="1:37" x14ac:dyDescent="0.25">
      <c r="A114" s="1"/>
      <c r="B114" s="112"/>
      <c r="C114" s="95"/>
      <c r="D114" s="500"/>
      <c r="E114" s="500"/>
      <c r="F114" s="118"/>
      <c r="G114" s="118"/>
      <c r="H114" s="117"/>
      <c r="I114" s="115"/>
      <c r="J114" s="102"/>
    </row>
    <row r="115" spans="1:37" ht="12.9" customHeight="1" x14ac:dyDescent="0.25">
      <c r="A115" s="1"/>
      <c r="B115" s="112"/>
      <c r="C115" s="575" t="s">
        <v>254</v>
      </c>
      <c r="D115" s="576"/>
      <c r="E115" s="576"/>
      <c r="F115" s="732" t="str">
        <f>IF($F$60="J",'Anlage zum Antrag'!F115,"")</f>
        <v/>
      </c>
      <c r="G115" s="733"/>
      <c r="H115" s="14" t="s">
        <v>37</v>
      </c>
      <c r="I115" s="519" t="str">
        <f>IF($F$60&lt;&gt;"J","",IF('Anlage zum Antrag'!I117=0,"",IF(F115=0,"",MIN(0.8*F115*1000,'Anlage zum Antrag'!I117))))</f>
        <v/>
      </c>
      <c r="J115" s="102"/>
      <c r="N115" s="6"/>
    </row>
    <row r="116" spans="1:37" ht="6" customHeight="1" x14ac:dyDescent="0.25">
      <c r="A116" s="1"/>
      <c r="B116" s="112"/>
      <c r="C116" s="114"/>
      <c r="D116" s="114"/>
      <c r="E116" s="114"/>
      <c r="F116" s="2"/>
      <c r="G116" s="2"/>
      <c r="H116" s="14"/>
      <c r="I116" s="115"/>
      <c r="J116" s="102"/>
      <c r="N116" s="6"/>
    </row>
    <row r="117" spans="1:37" x14ac:dyDescent="0.25">
      <c r="A117" s="1"/>
      <c r="B117" s="112"/>
      <c r="C117" s="575" t="s">
        <v>257</v>
      </c>
      <c r="D117" s="576"/>
      <c r="E117" s="576"/>
      <c r="F117" s="732" t="str">
        <f>IF($F$60="J",'Anlage zum Antrag'!F121,"")</f>
        <v/>
      </c>
      <c r="G117" s="733"/>
      <c r="H117" s="14" t="s">
        <v>36</v>
      </c>
      <c r="I117" s="519" t="str">
        <f>IF($F$60&lt;&gt;"J","",IF('Anlage zum Antrag'!I121=0,"",IF(F117=0,"",MIN(5*F117,'Anlage zum Antrag'!I121))))</f>
        <v/>
      </c>
      <c r="J117" s="102"/>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1:37" ht="7.5" customHeight="1" x14ac:dyDescent="0.25">
      <c r="A118" s="1"/>
      <c r="B118" s="112"/>
      <c r="C118" s="575"/>
      <c r="D118" s="576"/>
      <c r="E118" s="576"/>
      <c r="F118" s="118"/>
      <c r="G118" s="118"/>
      <c r="H118" s="117"/>
      <c r="I118" s="115"/>
      <c r="J118" s="102"/>
      <c r="M118" s="6"/>
      <c r="N118" s="6"/>
    </row>
    <row r="119" spans="1:37" x14ac:dyDescent="0.25">
      <c r="A119" s="1"/>
      <c r="B119" s="112"/>
      <c r="C119" s="575" t="s">
        <v>258</v>
      </c>
      <c r="D119" s="576"/>
      <c r="E119" s="576"/>
      <c r="F119" s="732" t="str">
        <f>IF($F$60="J",'Anlage zum Antrag'!F123,"")</f>
        <v/>
      </c>
      <c r="G119" s="733"/>
      <c r="H119" s="14" t="s">
        <v>36</v>
      </c>
      <c r="I119" s="519" t="str">
        <f>IF($F$60&lt;&gt;"J","",IF('Anlage zum Antrag'!I123=0,"",IF(F119=0,"",MIN(5*F119,'Anlage zum Antrag'!I123))))</f>
        <v/>
      </c>
      <c r="J119" s="102"/>
      <c r="M119" s="6"/>
    </row>
    <row r="120" spans="1:37" s="61" customFormat="1" ht="7.5" customHeight="1" x14ac:dyDescent="0.25">
      <c r="A120" s="124"/>
      <c r="B120" s="132"/>
      <c r="C120" s="575"/>
      <c r="D120" s="576"/>
      <c r="E120" s="576"/>
      <c r="F120" s="116"/>
      <c r="G120" s="116"/>
      <c r="H120" s="129"/>
      <c r="I120" s="130"/>
      <c r="J120" s="131"/>
      <c r="L120" s="12"/>
      <c r="M120" s="6"/>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row>
    <row r="121" spans="1:37" s="6" customFormat="1" x14ac:dyDescent="0.25">
      <c r="A121" s="1"/>
      <c r="B121" s="112"/>
      <c r="C121" s="575" t="s">
        <v>259</v>
      </c>
      <c r="D121" s="576"/>
      <c r="E121" s="576"/>
      <c r="F121" s="732" t="str">
        <f>IF($F$60="J",'Anlage zum Antrag'!F125,"")</f>
        <v/>
      </c>
      <c r="G121" s="733"/>
      <c r="H121" s="14" t="s">
        <v>150</v>
      </c>
      <c r="I121" s="519" t="str">
        <f>IF($F$60&lt;&gt;"J","",IF('Anlage zum Antrag'!I125=0,"",IF(F121=0,"",MIN(12*F121,'Anlage zum Antrag'!I125))))</f>
        <v/>
      </c>
      <c r="J121" s="102"/>
      <c r="L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row>
    <row r="122" spans="1:37" ht="7.95" customHeight="1" thickBot="1" x14ac:dyDescent="0.3">
      <c r="A122" s="1"/>
      <c r="B122" s="120"/>
      <c r="C122" s="121"/>
      <c r="D122" s="121"/>
      <c r="E122" s="121"/>
      <c r="F122" s="122"/>
      <c r="G122" s="122"/>
      <c r="H122" s="123"/>
      <c r="I122" s="123"/>
      <c r="J122" s="375"/>
      <c r="M122" s="6"/>
    </row>
    <row r="123" spans="1:37" ht="7.5" customHeight="1" x14ac:dyDescent="0.25">
      <c r="B123" s="42"/>
      <c r="C123" s="39"/>
      <c r="D123" s="39"/>
      <c r="E123" s="39"/>
      <c r="F123" s="43"/>
      <c r="G123" s="39"/>
      <c r="H123" s="40"/>
      <c r="I123" s="45"/>
      <c r="J123" s="11"/>
      <c r="M123" s="6"/>
    </row>
    <row r="124" spans="1:37" ht="20.399999999999999" customHeight="1" x14ac:dyDescent="0.25">
      <c r="A124" s="1"/>
      <c r="B124" s="526" t="s">
        <v>108</v>
      </c>
      <c r="C124" s="583"/>
      <c r="D124" s="583"/>
      <c r="E124" s="583"/>
      <c r="F124" s="584" t="s">
        <v>16</v>
      </c>
      <c r="G124" s="585"/>
      <c r="H124" s="100"/>
      <c r="I124" s="584" t="s">
        <v>17</v>
      </c>
      <c r="J124" s="734"/>
      <c r="M124" s="6"/>
      <c r="N124" s="6"/>
    </row>
    <row r="125" spans="1:37" ht="7.5" customHeight="1" x14ac:dyDescent="0.25">
      <c r="A125" s="1"/>
      <c r="B125" s="108"/>
      <c r="C125" s="500"/>
      <c r="D125" s="500"/>
      <c r="E125" s="500"/>
      <c r="F125" s="1"/>
      <c r="G125" s="1"/>
      <c r="H125" s="1"/>
      <c r="I125" s="111"/>
      <c r="J125" s="102"/>
      <c r="M125" s="6"/>
      <c r="N125" s="6"/>
    </row>
    <row r="126" spans="1:37" ht="13.95" customHeight="1" x14ac:dyDescent="0.25">
      <c r="A126" s="1"/>
      <c r="B126" s="611" t="s">
        <v>162</v>
      </c>
      <c r="C126" s="576"/>
      <c r="D126" s="576"/>
      <c r="E126" s="520"/>
      <c r="F126" s="732" t="str">
        <f>IF($F$60="J",'Anlage zum Antrag'!F130:G130,"")</f>
        <v/>
      </c>
      <c r="G126" s="733"/>
      <c r="H126" s="14" t="s">
        <v>38</v>
      </c>
      <c r="I126" s="519" t="str">
        <f>IF($F$60&lt;&gt;"J","",IF('Anlage zum Antrag'!I130=0,"",IF(F126=0,"",MIN(0.8*F126,'Anlage zum Antrag'!I130))))</f>
        <v/>
      </c>
      <c r="J126" s="102"/>
      <c r="M126" s="6"/>
      <c r="N126" s="6"/>
    </row>
    <row r="127" spans="1:37" ht="8.4" customHeight="1" thickBot="1" x14ac:dyDescent="0.3">
      <c r="A127" s="1"/>
      <c r="B127" s="120"/>
      <c r="C127" s="121"/>
      <c r="D127" s="121"/>
      <c r="E127" s="121"/>
      <c r="F127" s="122"/>
      <c r="G127" s="122"/>
      <c r="H127" s="123"/>
      <c r="I127" s="123"/>
      <c r="J127" s="370"/>
    </row>
    <row r="128" spans="1:37" ht="7.5" hidden="1" customHeight="1" x14ac:dyDescent="0.25">
      <c r="B128" s="42"/>
      <c r="C128" s="39"/>
      <c r="D128" s="39"/>
      <c r="E128" s="39"/>
      <c r="F128" s="43"/>
      <c r="G128" s="39"/>
      <c r="H128" s="40"/>
      <c r="I128" s="45"/>
      <c r="J128" s="11"/>
    </row>
    <row r="129" spans="1:15" ht="13.2" hidden="1" customHeight="1" x14ac:dyDescent="0.25">
      <c r="B129" s="611" t="s">
        <v>214</v>
      </c>
      <c r="C129" s="575"/>
      <c r="D129" s="575"/>
      <c r="E129" s="575"/>
      <c r="F129" s="575"/>
      <c r="G129" s="575"/>
      <c r="H129" s="575"/>
      <c r="I129" s="575"/>
      <c r="J129" s="228"/>
      <c r="M129" s="6"/>
    </row>
    <row r="130" spans="1:15" ht="7.95" hidden="1" customHeight="1" x14ac:dyDescent="0.25">
      <c r="B130" s="90"/>
      <c r="C130" s="97"/>
      <c r="D130" s="97"/>
      <c r="E130" s="97"/>
      <c r="F130" s="103"/>
      <c r="G130" s="103"/>
      <c r="H130" s="103"/>
      <c r="I130" s="103"/>
      <c r="J130" s="102"/>
      <c r="N130" s="6"/>
    </row>
    <row r="131" spans="1:15" hidden="1" x14ac:dyDescent="0.25">
      <c r="B131" s="612" t="s">
        <v>218</v>
      </c>
      <c r="C131" s="613"/>
      <c r="D131" s="613"/>
      <c r="E131" s="614"/>
      <c r="F131" s="589" t="str">
        <f>IF($F$60="J",#REF!,"")</f>
        <v/>
      </c>
      <c r="G131" s="590"/>
      <c r="H131" s="14" t="s">
        <v>38</v>
      </c>
      <c r="I131" s="508" t="str">
        <f>IF($F$60&lt;&gt;"J","",IF(#REF!=0,"",IF(F131=0,"",MIN(0.8*F131,#REF!))))</f>
        <v/>
      </c>
      <c r="J131" s="102"/>
    </row>
    <row r="132" spans="1:15" ht="9.6" hidden="1" customHeight="1" x14ac:dyDescent="0.25">
      <c r="B132" s="112"/>
      <c r="C132" s="493"/>
      <c r="D132" s="493"/>
      <c r="E132" s="493"/>
      <c r="F132" s="2"/>
      <c r="G132" s="2"/>
      <c r="H132" s="1"/>
      <c r="I132" s="3"/>
      <c r="J132" s="102"/>
    </row>
    <row r="133" spans="1:15" hidden="1" x14ac:dyDescent="0.25">
      <c r="A133" s="9"/>
      <c r="B133" s="8"/>
      <c r="D133" s="9"/>
      <c r="E133" s="9"/>
      <c r="F133" s="9"/>
      <c r="G133" s="9"/>
      <c r="H133" s="58"/>
      <c r="I133" s="10"/>
      <c r="J133" s="11"/>
      <c r="K133" s="9"/>
    </row>
    <row r="134" spans="1:15" ht="7.2" hidden="1" customHeight="1" thickBot="1" x14ac:dyDescent="0.3">
      <c r="A134" s="1"/>
      <c r="B134" s="120"/>
      <c r="C134" s="121"/>
      <c r="D134" s="121"/>
      <c r="E134" s="121"/>
      <c r="F134" s="122"/>
      <c r="G134" s="122"/>
      <c r="H134" s="123"/>
      <c r="I134" s="123"/>
      <c r="J134" s="375"/>
      <c r="M134" s="6"/>
    </row>
    <row r="135" spans="1:15" ht="7.5" hidden="1" customHeight="1" x14ac:dyDescent="0.25">
      <c r="B135" s="42"/>
      <c r="C135" s="39"/>
      <c r="D135" s="39"/>
      <c r="E135" s="39"/>
      <c r="F135" s="43"/>
      <c r="G135" s="39"/>
      <c r="H135" s="40"/>
      <c r="I135" s="45"/>
      <c r="J135" s="11"/>
    </row>
    <row r="136" spans="1:15" ht="13.2" hidden="1" customHeight="1" x14ac:dyDescent="0.25">
      <c r="B136" s="611" t="s">
        <v>226</v>
      </c>
      <c r="C136" s="575"/>
      <c r="D136" s="575"/>
      <c r="E136" s="575"/>
      <c r="F136" s="575"/>
      <c r="G136" s="575"/>
      <c r="H136" s="575"/>
      <c r="I136" s="575"/>
      <c r="J136" s="102"/>
      <c r="M136" s="6"/>
    </row>
    <row r="137" spans="1:15" ht="7.95" hidden="1" customHeight="1" x14ac:dyDescent="0.25">
      <c r="B137" s="90"/>
      <c r="C137" s="97"/>
      <c r="D137" s="97"/>
      <c r="E137" s="97"/>
      <c r="F137" s="103"/>
      <c r="G137" s="103"/>
      <c r="H137" s="103"/>
      <c r="I137" s="103"/>
      <c r="J137" s="102"/>
      <c r="N137" s="6"/>
    </row>
    <row r="138" spans="1:15" hidden="1" x14ac:dyDescent="0.25">
      <c r="B138" s="612" t="s">
        <v>217</v>
      </c>
      <c r="C138" s="613"/>
      <c r="D138" s="613"/>
      <c r="E138" s="613"/>
      <c r="F138" s="740" t="str">
        <f>IF($F$60&lt;&gt;"J","",#REF!)</f>
        <v/>
      </c>
      <c r="G138" s="741"/>
      <c r="H138" s="142" t="s">
        <v>38</v>
      </c>
      <c r="I138" s="103"/>
      <c r="J138" s="102"/>
    </row>
    <row r="139" spans="1:15" s="6" customFormat="1" ht="13.95" hidden="1" customHeight="1" x14ac:dyDescent="0.25">
      <c r="B139" s="112"/>
      <c r="C139" s="493"/>
      <c r="D139" s="493"/>
      <c r="E139" s="493"/>
      <c r="F139" s="2"/>
      <c r="G139" s="2"/>
      <c r="H139" s="1"/>
      <c r="I139" s="3"/>
      <c r="J139" s="102"/>
      <c r="L139" s="61"/>
      <c r="M139" s="61"/>
      <c r="N139" s="61"/>
      <c r="O139" s="61"/>
    </row>
    <row r="140" spans="1:15" s="6" customFormat="1" ht="6.6" hidden="1" customHeight="1" x14ac:dyDescent="0.25">
      <c r="B140" s="112"/>
      <c r="C140" s="493"/>
      <c r="D140" s="493"/>
      <c r="E140" s="493"/>
      <c r="F140" s="2"/>
      <c r="G140" s="2"/>
      <c r="H140" s="1"/>
      <c r="I140" s="3"/>
      <c r="J140" s="102"/>
      <c r="L140" s="61"/>
      <c r="M140" s="61"/>
      <c r="N140" s="61"/>
      <c r="O140" s="61"/>
    </row>
    <row r="141" spans="1:15" ht="21.6" hidden="1" customHeight="1" x14ac:dyDescent="0.25">
      <c r="B141" s="615" t="s">
        <v>224</v>
      </c>
      <c r="C141" s="616"/>
      <c r="D141" s="616"/>
      <c r="E141" s="616"/>
      <c r="F141" s="2"/>
      <c r="G141" s="2"/>
      <c r="H141" s="1"/>
      <c r="I141" s="3"/>
      <c r="J141" s="102"/>
    </row>
    <row r="142" spans="1:15" hidden="1" x14ac:dyDescent="0.25">
      <c r="A142" s="9"/>
      <c r="B142" s="615"/>
      <c r="C142" s="616"/>
      <c r="D142" s="616"/>
      <c r="E142" s="616"/>
      <c r="F142" s="55" t="e">
        <f>IF(#REF!="","",IF($F$60&lt;&gt;"J","",#REF!))</f>
        <v>#REF!</v>
      </c>
      <c r="G142" s="493" t="s">
        <v>3</v>
      </c>
      <c r="H142" s="55" t="e">
        <f>IF(#REF!="","",IF($F$60&lt;&gt;"J","",#REF!))</f>
        <v>#REF!</v>
      </c>
      <c r="I142" s="493" t="s">
        <v>2</v>
      </c>
      <c r="J142" s="11"/>
      <c r="K142" s="9"/>
    </row>
    <row r="143" spans="1:15" ht="9.6" hidden="1" customHeight="1" x14ac:dyDescent="0.25">
      <c r="B143" s="615" t="s">
        <v>216</v>
      </c>
      <c r="C143" s="616"/>
      <c r="D143" s="616"/>
      <c r="E143" s="616"/>
      <c r="F143" s="2"/>
      <c r="G143" s="2"/>
      <c r="H143" s="1"/>
      <c r="I143" s="3"/>
      <c r="J143" s="102"/>
    </row>
    <row r="144" spans="1:15" hidden="1" x14ac:dyDescent="0.25">
      <c r="A144" s="9"/>
      <c r="B144" s="615"/>
      <c r="C144" s="616"/>
      <c r="D144" s="616"/>
      <c r="E144" s="616"/>
      <c r="F144" s="55" t="e">
        <f>IF(#REF!="","",IF($F$60&lt;&gt;"J","",#REF!))</f>
        <v>#REF!</v>
      </c>
      <c r="G144" s="140" t="s">
        <v>215</v>
      </c>
      <c r="H144" s="1"/>
      <c r="I144" s="3"/>
      <c r="J144" s="11"/>
      <c r="K144" s="9"/>
    </row>
    <row r="145" spans="1:37" ht="7.2" hidden="1" customHeight="1" thickBot="1" x14ac:dyDescent="0.3">
      <c r="A145" s="1"/>
      <c r="B145" s="120"/>
      <c r="C145" s="121"/>
      <c r="D145" s="121"/>
      <c r="E145" s="121"/>
      <c r="F145" s="122"/>
      <c r="G145" s="122"/>
      <c r="H145" s="123"/>
      <c r="I145" s="123"/>
      <c r="J145" s="375"/>
      <c r="M145" s="6"/>
    </row>
    <row r="146" spans="1:37" ht="8.25" hidden="1" customHeight="1" x14ac:dyDescent="0.25">
      <c r="B146" s="42"/>
      <c r="C146" s="39"/>
      <c r="D146" s="39"/>
      <c r="E146" s="39"/>
      <c r="F146" s="43"/>
      <c r="G146" s="39"/>
      <c r="H146" s="44"/>
      <c r="I146" s="45"/>
      <c r="J146" s="41"/>
      <c r="M146" s="6"/>
      <c r="N146" s="6"/>
    </row>
    <row r="147" spans="1:37" hidden="1" x14ac:dyDescent="0.25">
      <c r="A147" s="144"/>
      <c r="B147" s="622" t="s">
        <v>183</v>
      </c>
      <c r="C147" s="624"/>
      <c r="D147" s="624"/>
      <c r="E147" s="624"/>
      <c r="F147" s="624"/>
      <c r="G147" s="624"/>
      <c r="H147" s="624"/>
      <c r="I147" s="624"/>
      <c r="J147" s="143"/>
      <c r="K147" s="377"/>
      <c r="L147" s="378"/>
      <c r="M147" s="379"/>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row>
    <row r="148" spans="1:37" hidden="1" x14ac:dyDescent="0.25">
      <c r="A148" s="144"/>
      <c r="B148" s="622" t="s">
        <v>184</v>
      </c>
      <c r="C148" s="624"/>
      <c r="D148" s="624"/>
      <c r="E148" s="624"/>
      <c r="F148" s="624"/>
      <c r="G148" s="624"/>
      <c r="H148" s="624"/>
      <c r="I148" s="624"/>
      <c r="J148" s="143"/>
      <c r="K148" s="377"/>
      <c r="L148" s="378"/>
      <c r="M148" s="379"/>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row>
    <row r="149" spans="1:37" ht="6" hidden="1" customHeight="1" x14ac:dyDescent="0.25">
      <c r="B149" s="99"/>
      <c r="C149" s="140"/>
      <c r="D149" s="9"/>
      <c r="E149" s="9"/>
      <c r="F149" s="9"/>
      <c r="G149" s="9"/>
      <c r="H149" s="58"/>
      <c r="I149" s="10"/>
      <c r="J149" s="11"/>
      <c r="K149" s="9"/>
      <c r="L149" s="372"/>
      <c r="N149" s="6"/>
      <c r="P149" s="6"/>
    </row>
    <row r="150" spans="1:37" hidden="1" x14ac:dyDescent="0.25">
      <c r="A150" s="18"/>
      <c r="B150" s="626" t="s">
        <v>83</v>
      </c>
      <c r="C150" s="625"/>
      <c r="D150" s="625"/>
      <c r="E150" s="16" t="s">
        <v>179</v>
      </c>
      <c r="F150" s="627" t="s">
        <v>180</v>
      </c>
      <c r="G150" s="627"/>
      <c r="H150" s="627"/>
      <c r="I150" s="627"/>
      <c r="J150" s="17"/>
      <c r="K150" s="18"/>
      <c r="L150" s="192"/>
      <c r="M150" s="379"/>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row>
    <row r="151" spans="1:37" ht="6" hidden="1" customHeight="1" x14ac:dyDescent="0.25">
      <c r="B151" s="99"/>
      <c r="C151" s="140"/>
      <c r="D151" s="9"/>
      <c r="E151" s="9"/>
      <c r="F151" s="9"/>
      <c r="G151" s="9"/>
      <c r="H151" s="58"/>
      <c r="I151" s="10"/>
      <c r="J151" s="11"/>
      <c r="K151" s="9"/>
      <c r="L151" s="372"/>
      <c r="N151" s="6"/>
      <c r="P151" s="6"/>
    </row>
    <row r="152" spans="1:37" ht="21.6" hidden="1" x14ac:dyDescent="0.25">
      <c r="A152" s="147"/>
      <c r="B152" s="746" t="s">
        <v>52</v>
      </c>
      <c r="C152" s="746"/>
      <c r="D152" s="509" t="s">
        <v>151</v>
      </c>
      <c r="E152" s="510" t="s">
        <v>53</v>
      </c>
      <c r="F152" s="509" t="s">
        <v>54</v>
      </c>
      <c r="G152" s="510" t="s">
        <v>55</v>
      </c>
      <c r="H152" s="509" t="s">
        <v>56</v>
      </c>
      <c r="I152" s="511" t="s">
        <v>57</v>
      </c>
      <c r="J152" s="381"/>
      <c r="K152" s="382"/>
      <c r="L152" s="192"/>
      <c r="M152" s="379"/>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row>
    <row r="153" spans="1:37" hidden="1" x14ac:dyDescent="0.25">
      <c r="A153" s="30"/>
      <c r="B153" s="408" t="str">
        <f>IF(ISBLANK('Anlage zum Antrag'!B163)," ",IF($F$60="J",'Anlage zum Antrag'!B163,IF($F$60="T",'Anlage zum Antrag'!B163," ")))</f>
        <v xml:space="preserve"> </v>
      </c>
      <c r="C153" s="401" t="str">
        <f>IF(ISERROR(LOOKUP(B153,$B$351:$B$351,$C$351:$C$351))," ",LOOKUP(B153,$B$351:$B$351,$C$351:$C$351))</f>
        <v xml:space="preserve"> </v>
      </c>
      <c r="D153" s="402"/>
      <c r="E153" s="409" t="str">
        <f>IF(ISERROR(LOOKUP($B153,$B$351:$B$351,$E$351:$E$351))," ",LOOKUP($B153,$B$351:$B$351,$E$351:$E$351))</f>
        <v xml:space="preserve"> </v>
      </c>
      <c r="F153" s="211" t="str">
        <f>IF(ISBLANK('Anlage zum Antrag'!F163)," ",IF($F$60="J",'Anlage zum Antrag'!F163,IF($F$60="N",'Anlage zum Antrag'!F163," ")))</f>
        <v xml:space="preserve"> </v>
      </c>
      <c r="G153" s="207" t="str">
        <f>IF(ISBLANK('Anlage zum Antrag'!G163)," ",IF($F$60="J",'Anlage zum Antrag'!G163,IF($F$60="T",'Anlage zum Antrag'!G163," ")))</f>
        <v xml:space="preserve"> </v>
      </c>
      <c r="H153" s="152" t="str">
        <f>IF(B153=" "," ",LOOKUP(B153,$B$351:$B$351,$N$351:$N$351))</f>
        <v xml:space="preserve"> </v>
      </c>
      <c r="I153" s="410" t="str">
        <f>IF(ISNUMBER(H153),G153*H153," ")</f>
        <v xml:space="preserve"> </v>
      </c>
      <c r="J153" s="228"/>
    </row>
    <row r="154" spans="1:37" hidden="1" x14ac:dyDescent="0.25">
      <c r="A154" s="30"/>
      <c r="B154" s="408" t="str">
        <f>IF(ISBLANK('Anlage zum Antrag'!B164)," ",IF($F$60="J",'Anlage zum Antrag'!B164,IF($F$60="T",'Anlage zum Antrag'!B164," ")))</f>
        <v xml:space="preserve"> </v>
      </c>
      <c r="C154" s="401" t="str">
        <f>IF(ISERROR(LOOKUP(B154,$B$351:$B$351,$C$351:$C$351))," ",LOOKUP(B154,$B$351:$B$351,$C$351:$C$351))</f>
        <v xml:space="preserve"> </v>
      </c>
      <c r="D154" s="402"/>
      <c r="E154" s="409" t="str">
        <f>IF(ISERROR(LOOKUP($B154,$B$351:$B$351,$E$351:$E$351))," ",LOOKUP($B154,$B$351:$B$351,$E$351:$E$351))</f>
        <v xml:space="preserve"> </v>
      </c>
      <c r="F154" s="211" t="str">
        <f>IF(ISBLANK('Anlage zum Antrag'!F164)," ",IF($F$60="J",'Anlage zum Antrag'!F164,IF($F$60="N",'Anlage zum Antrag'!F164," ")))</f>
        <v xml:space="preserve"> </v>
      </c>
      <c r="G154" s="207" t="str">
        <f>IF(ISBLANK('Anlage zum Antrag'!G164)," ",IF($F$60="J",'Anlage zum Antrag'!G164,IF($F$60="T",'Anlage zum Antrag'!G164," ")))</f>
        <v xml:space="preserve"> </v>
      </c>
      <c r="H154" s="152" t="str">
        <f>IF(B154=" "," ",LOOKUP(B154,$B$351:$B$351,$N$351:$N$351))</f>
        <v xml:space="preserve"> </v>
      </c>
      <c r="I154" s="410" t="str">
        <f t="shared" ref="I154:I159" si="0">IF(ISNUMBER(H154),G154*H154," ")</f>
        <v xml:space="preserve"> </v>
      </c>
      <c r="J154" s="228"/>
    </row>
    <row r="155" spans="1:37" hidden="1" x14ac:dyDescent="0.25">
      <c r="A155" s="30"/>
      <c r="B155" s="408" t="str">
        <f>IF(ISBLANK('Anlage zum Antrag'!B165)," ",IF($F$60="J",'Anlage zum Antrag'!B165,IF($F$60="T",'Anlage zum Antrag'!B165," ")))</f>
        <v xml:space="preserve"> </v>
      </c>
      <c r="C155" s="401" t="str">
        <f>IF(ISERROR(LOOKUP(B155,$B$351:$B$351,$C$351:$C$351))," ",LOOKUP(B155,$B$351:$B$351,$C$351:$C$351))</f>
        <v xml:space="preserve"> </v>
      </c>
      <c r="D155" s="402"/>
      <c r="E155" s="409" t="str">
        <f>IF(ISERROR(LOOKUP($B155,$B$351:$B$351,$E$351:$E$351))," ",LOOKUP($B155,$B$351:$B$351,$E$351:$E$351))</f>
        <v xml:space="preserve"> </v>
      </c>
      <c r="F155" s="211" t="str">
        <f>IF(ISBLANK('Anlage zum Antrag'!F165)," ",IF($F$60="J",'Anlage zum Antrag'!F165,IF($F$60="N",'Anlage zum Antrag'!F165," ")))</f>
        <v xml:space="preserve"> </v>
      </c>
      <c r="G155" s="207" t="str">
        <f>IF(ISBLANK('Anlage zum Antrag'!G165)," ",IF($F$60="J",'Anlage zum Antrag'!G165,IF($F$60="T",'Anlage zum Antrag'!G165," ")))</f>
        <v xml:space="preserve"> </v>
      </c>
      <c r="H155" s="152" t="str">
        <f>IF(B155=" "," ",LOOKUP(B155,$B$351:$B$351,$N$351:$N$351))</f>
        <v xml:space="preserve"> </v>
      </c>
      <c r="I155" s="410" t="str">
        <f t="shared" si="0"/>
        <v xml:space="preserve"> </v>
      </c>
      <c r="J155" s="228"/>
    </row>
    <row r="156" spans="1:37" hidden="1" x14ac:dyDescent="0.25">
      <c r="A156" s="30"/>
      <c r="B156" s="408"/>
      <c r="C156" s="401"/>
      <c r="D156" s="402"/>
      <c r="E156" s="409"/>
      <c r="F156" s="211"/>
      <c r="G156" s="207"/>
      <c r="H156" s="152"/>
      <c r="I156" s="410" t="str">
        <f t="shared" si="0"/>
        <v xml:space="preserve"> </v>
      </c>
      <c r="J156" s="228"/>
    </row>
    <row r="157" spans="1:37" hidden="1" x14ac:dyDescent="0.25">
      <c r="A157" s="30"/>
      <c r="B157" s="408"/>
      <c r="C157" s="401"/>
      <c r="D157" s="402"/>
      <c r="E157" s="409"/>
      <c r="F157" s="211"/>
      <c r="G157" s="207"/>
      <c r="H157" s="152"/>
      <c r="I157" s="410" t="str">
        <f t="shared" si="0"/>
        <v xml:space="preserve"> </v>
      </c>
      <c r="J157" s="228"/>
    </row>
    <row r="158" spans="1:37" hidden="1" x14ac:dyDescent="0.25">
      <c r="A158" s="30"/>
      <c r="B158" s="408"/>
      <c r="C158" s="401"/>
      <c r="D158" s="402"/>
      <c r="E158" s="409"/>
      <c r="F158" s="211"/>
      <c r="G158" s="207"/>
      <c r="H158" s="152"/>
      <c r="I158" s="410" t="str">
        <f t="shared" si="0"/>
        <v xml:space="preserve"> </v>
      </c>
      <c r="J158" s="228"/>
    </row>
    <row r="159" spans="1:37" hidden="1" x14ac:dyDescent="0.25">
      <c r="A159" s="30"/>
      <c r="B159" s="408"/>
      <c r="C159" s="401"/>
      <c r="D159" s="402"/>
      <c r="E159" s="409"/>
      <c r="F159" s="211"/>
      <c r="G159" s="207"/>
      <c r="H159" s="152"/>
      <c r="I159" s="410" t="str">
        <f t="shared" si="0"/>
        <v xml:space="preserve"> </v>
      </c>
      <c r="J159" s="228"/>
    </row>
    <row r="160" spans="1:37" ht="6" hidden="1" customHeight="1" x14ac:dyDescent="0.25">
      <c r="B160" s="99"/>
      <c r="C160" s="140"/>
      <c r="D160" s="9"/>
      <c r="E160" s="9"/>
      <c r="F160" s="9"/>
      <c r="G160" s="9"/>
      <c r="H160" s="58"/>
      <c r="I160" s="10"/>
      <c r="J160" s="11"/>
      <c r="K160" s="9"/>
      <c r="L160" s="372"/>
      <c r="N160" s="6"/>
      <c r="P160" s="6"/>
    </row>
    <row r="161" spans="1:37" ht="13.2" hidden="1" customHeight="1" x14ac:dyDescent="0.25">
      <c r="A161" s="18"/>
      <c r="B161" s="620" t="s">
        <v>225</v>
      </c>
      <c r="C161" s="621"/>
      <c r="D161" s="621"/>
      <c r="E161" s="621"/>
      <c r="F161" s="512" t="str">
        <f>IF(+SUMIF(B153:B159,#REF!,I153:I159)
+SUMIF(B153:B159,#REF!,I153:I159)
+SUMIF(B153:B159,#REF!,I153:I159)
+SUMIF(B153:B159,#REF!,I153:I159)
+SUMIF(B153:B159,#REF!,I153:I159)
+SUMIF(B153:B159,#REF!,I153:I159)&gt;0,"x","")</f>
        <v/>
      </c>
      <c r="G161" s="437" t="s">
        <v>1</v>
      </c>
      <c r="H161" s="513" t="str">
        <f>IF(F161="x","","x")</f>
        <v>x</v>
      </c>
      <c r="I161" s="437" t="s">
        <v>0</v>
      </c>
      <c r="J161" s="17"/>
      <c r="K161" s="18"/>
      <c r="L161" s="192"/>
      <c r="M161" s="379"/>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214"/>
      <c r="AK161" s="214"/>
    </row>
    <row r="162" spans="1:37" hidden="1" x14ac:dyDescent="0.25">
      <c r="A162" s="18"/>
      <c r="B162" s="620"/>
      <c r="C162" s="621"/>
      <c r="D162" s="621"/>
      <c r="E162" s="621"/>
      <c r="F162" s="160"/>
      <c r="G162" s="161"/>
      <c r="H162" s="160"/>
      <c r="I162" s="161"/>
      <c r="J162" s="17"/>
      <c r="K162" s="18"/>
      <c r="L162" s="192"/>
      <c r="M162" s="379"/>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row>
    <row r="163" spans="1:37" ht="6" hidden="1" customHeight="1" x14ac:dyDescent="0.25">
      <c r="B163" s="99"/>
      <c r="C163" s="140"/>
      <c r="D163" s="9"/>
      <c r="E163" s="9"/>
      <c r="F163" s="9"/>
      <c r="G163" s="9"/>
      <c r="H163" s="58"/>
      <c r="I163" s="10"/>
      <c r="J163" s="11"/>
      <c r="K163" s="9"/>
      <c r="L163" s="372"/>
      <c r="N163" s="6"/>
      <c r="P163" s="6"/>
    </row>
    <row r="164" spans="1:37" hidden="1" x14ac:dyDescent="0.25">
      <c r="A164" s="167"/>
      <c r="B164" s="162" t="s">
        <v>181</v>
      </c>
      <c r="C164" s="162"/>
      <c r="D164" s="162"/>
      <c r="E164" s="162"/>
      <c r="F164" s="168"/>
      <c r="G164" s="169"/>
      <c r="H164" s="165"/>
      <c r="I164" s="514">
        <f>SUM(I153:I159)</f>
        <v>0</v>
      </c>
      <c r="J164" s="17"/>
      <c r="K164" s="382"/>
      <c r="L164" s="192"/>
      <c r="M164" s="379"/>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row>
    <row r="165" spans="1:37" s="384" customFormat="1" ht="7.2" hidden="1" thickBot="1" x14ac:dyDescent="0.2">
      <c r="A165" s="174"/>
      <c r="B165" s="170"/>
      <c r="C165" s="171"/>
      <c r="D165" s="172"/>
      <c r="E165" s="172"/>
      <c r="F165" s="172"/>
      <c r="G165" s="172"/>
      <c r="H165" s="172"/>
      <c r="I165" s="172"/>
      <c r="J165" s="173"/>
      <c r="K165" s="174"/>
      <c r="L165" s="174"/>
      <c r="M165" s="383"/>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row>
    <row r="166" spans="1:37" s="384" customFormat="1" ht="6.6" hidden="1" x14ac:dyDescent="0.15">
      <c r="A166" s="181"/>
      <c r="B166" s="175"/>
      <c r="C166" s="176"/>
      <c r="D166" s="176"/>
      <c r="E166" s="177"/>
      <c r="F166" s="178"/>
      <c r="G166" s="179"/>
      <c r="H166" s="177"/>
      <c r="I166" s="178"/>
      <c r="J166" s="180"/>
      <c r="K166" s="181"/>
      <c r="L166" s="385"/>
      <c r="M166" s="383"/>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row>
    <row r="167" spans="1:37" hidden="1" x14ac:dyDescent="0.25">
      <c r="A167" s="144"/>
      <c r="B167" s="622" t="s">
        <v>185</v>
      </c>
      <c r="C167" s="624"/>
      <c r="D167" s="624"/>
      <c r="E167" s="624"/>
      <c r="F167" s="624"/>
      <c r="G167" s="624"/>
      <c r="H167" s="624"/>
      <c r="I167" s="624"/>
      <c r="J167" s="219"/>
      <c r="K167" s="18"/>
      <c r="L167" s="192"/>
      <c r="M167" s="379"/>
      <c r="N167" s="378"/>
      <c r="O167" s="378"/>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row>
    <row r="168" spans="1:37" hidden="1" x14ac:dyDescent="0.25">
      <c r="A168" s="144"/>
      <c r="B168" s="622" t="s">
        <v>184</v>
      </c>
      <c r="C168" s="624"/>
      <c r="D168" s="624"/>
      <c r="E168" s="624"/>
      <c r="F168" s="624"/>
      <c r="G168" s="624"/>
      <c r="H168" s="624"/>
      <c r="I168" s="624"/>
      <c r="J168" s="219"/>
      <c r="K168" s="18"/>
      <c r="L168" s="192"/>
      <c r="M168" s="379"/>
      <c r="N168" s="378"/>
      <c r="O168" s="378"/>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row>
    <row r="169" spans="1:37" s="384" customFormat="1" ht="6.6" hidden="1" x14ac:dyDescent="0.15">
      <c r="A169" s="174"/>
      <c r="B169" s="183"/>
      <c r="C169" s="174"/>
      <c r="D169" s="174"/>
      <c r="E169" s="174"/>
      <c r="F169" s="174"/>
      <c r="G169" s="174"/>
      <c r="H169" s="184"/>
      <c r="I169" s="185"/>
      <c r="J169" s="186"/>
      <c r="K169" s="174"/>
      <c r="L169" s="174"/>
      <c r="M169" s="383"/>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row>
    <row r="170" spans="1:37" hidden="1" x14ac:dyDescent="0.25">
      <c r="A170" s="187"/>
      <c r="B170" s="634" t="s">
        <v>62</v>
      </c>
      <c r="C170" s="635"/>
      <c r="D170" s="635"/>
      <c r="E170" s="635"/>
      <c r="F170" s="187"/>
      <c r="G170" s="636">
        <v>1000</v>
      </c>
      <c r="H170" s="637"/>
      <c r="I170" s="18" t="s">
        <v>63</v>
      </c>
      <c r="J170" s="189"/>
      <c r="K170" s="187"/>
      <c r="L170" s="192"/>
      <c r="M170" s="379"/>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row>
    <row r="171" spans="1:37" hidden="1" x14ac:dyDescent="0.25">
      <c r="A171" s="187"/>
      <c r="B171" s="190"/>
      <c r="C171" s="187"/>
      <c r="D171" s="187"/>
      <c r="E171" s="191"/>
      <c r="F171" s="18"/>
      <c r="G171" s="187"/>
      <c r="H171" s="187"/>
      <c r="I171" s="187"/>
      <c r="J171" s="189"/>
      <c r="K171" s="187"/>
      <c r="L171" s="192"/>
      <c r="M171" s="379"/>
      <c r="N171" s="192"/>
      <c r="P171" s="6"/>
    </row>
    <row r="172" spans="1:37" s="384" customFormat="1" ht="6.6" hidden="1" x14ac:dyDescent="0.15">
      <c r="A172" s="174"/>
      <c r="B172" s="183"/>
      <c r="C172" s="174"/>
      <c r="D172" s="174"/>
      <c r="E172" s="174"/>
      <c r="F172" s="174"/>
      <c r="G172" s="174"/>
      <c r="H172" s="184"/>
      <c r="I172" s="185"/>
      <c r="J172" s="186"/>
      <c r="K172" s="174"/>
      <c r="L172" s="174"/>
      <c r="M172" s="383"/>
      <c r="N172" s="174"/>
    </row>
    <row r="173" spans="1:37" hidden="1" x14ac:dyDescent="0.25">
      <c r="A173" s="18"/>
      <c r="B173" s="190"/>
      <c r="C173" s="18"/>
      <c r="D173" s="192"/>
      <c r="E173" s="187"/>
      <c r="F173" s="193"/>
      <c r="G173" s="193"/>
      <c r="H173" s="193"/>
      <c r="I173" s="194"/>
      <c r="J173" s="17"/>
      <c r="K173" s="18"/>
      <c r="L173" s="192"/>
      <c r="M173" s="379"/>
      <c r="N173" s="192"/>
      <c r="P173" s="6"/>
    </row>
    <row r="174" spans="1:37" s="384" customFormat="1" ht="6.6" hidden="1" x14ac:dyDescent="0.15">
      <c r="A174" s="174"/>
      <c r="B174" s="183"/>
      <c r="C174" s="174"/>
      <c r="D174" s="174"/>
      <c r="E174" s="174"/>
      <c r="F174" s="174"/>
      <c r="G174" s="174"/>
      <c r="H174" s="184"/>
      <c r="I174" s="185"/>
      <c r="J174" s="186"/>
      <c r="K174" s="174"/>
      <c r="L174" s="174"/>
      <c r="M174" s="383"/>
      <c r="N174" s="174"/>
    </row>
    <row r="175" spans="1:37" hidden="1" x14ac:dyDescent="0.25">
      <c r="A175" s="18"/>
      <c r="B175" s="195"/>
      <c r="C175" s="18"/>
      <c r="D175" s="192"/>
      <c r="E175" s="196"/>
      <c r="F175" s="18"/>
      <c r="G175" s="197"/>
      <c r="H175" s="197"/>
      <c r="I175" s="197"/>
      <c r="J175" s="17"/>
      <c r="K175" s="18"/>
      <c r="L175" s="192"/>
      <c r="M175" s="379"/>
      <c r="N175" s="192"/>
      <c r="P175" s="6"/>
    </row>
    <row r="176" spans="1:37" s="384" customFormat="1" ht="6.6" hidden="1" x14ac:dyDescent="0.15">
      <c r="A176" s="181"/>
      <c r="B176" s="198"/>
      <c r="C176" s="181"/>
      <c r="D176" s="174"/>
      <c r="E176" s="199"/>
      <c r="F176" s="181"/>
      <c r="G176" s="200"/>
      <c r="H176" s="200"/>
      <c r="I176" s="200"/>
      <c r="J176" s="201"/>
      <c r="K176" s="181"/>
      <c r="L176" s="174"/>
      <c r="M176" s="383"/>
      <c r="N176" s="174"/>
    </row>
    <row r="177" spans="1:37" ht="21.6" hidden="1" x14ac:dyDescent="0.25">
      <c r="A177" s="203"/>
      <c r="B177" s="742" t="s">
        <v>190</v>
      </c>
      <c r="C177" s="742"/>
      <c r="D177" s="509" t="s">
        <v>151</v>
      </c>
      <c r="E177" s="510" t="s">
        <v>53</v>
      </c>
      <c r="F177" s="509" t="s">
        <v>54</v>
      </c>
      <c r="G177" s="510" t="s">
        <v>55</v>
      </c>
      <c r="H177" s="509" t="s">
        <v>56</v>
      </c>
      <c r="I177" s="511" t="s">
        <v>57</v>
      </c>
      <c r="J177" s="387"/>
      <c r="K177" s="386"/>
      <c r="L177" s="192"/>
      <c r="M177" s="379"/>
      <c r="N177" s="192"/>
      <c r="P177" s="6"/>
    </row>
    <row r="178" spans="1:37" hidden="1" x14ac:dyDescent="0.25">
      <c r="A178" s="30"/>
      <c r="B178" s="408" t="str">
        <f>IF(ISBLANK('Anlage zum Antrag'!B188)," ",IF($F$60="J",'Anlage zum Antrag'!B188,IF($F$60="T",'Anlage zum Antrag'!B188," ")))</f>
        <v xml:space="preserve"> </v>
      </c>
      <c r="C178" s="401" t="str">
        <f t="shared" ref="C178:C184" si="1">IF(ISERROR(LOOKUP(B178,$B$351:$B$351,$C$351:$C$351))," ",LOOKUP(B178,$B$351:$B$351,$C$351:$C$351))</f>
        <v xml:space="preserve"> </v>
      </c>
      <c r="D178" s="402" t="s">
        <v>234</v>
      </c>
      <c r="E178" s="409" t="str">
        <f t="shared" ref="E178:E184" si="2">IF(ISERROR(LOOKUP($B178,$B$351:$B$351,$E$351:$E$351))," ",LOOKUP($B178,$B$351:$B$351,$E$351:$E$351))</f>
        <v xml:space="preserve"> </v>
      </c>
      <c r="F178" s="211" t="str">
        <f>IF(ISBLANK('Anlage zum Antrag'!F163)," ",IF($F$60="J",'Anlage zum Antrag'!F163,IF($F$60="N",'Anlage zum Antrag'!F163," ")))</f>
        <v xml:space="preserve"> </v>
      </c>
      <c r="G178" s="207" t="str">
        <f>IF(ISBLANK('Anlage zum Antrag'!G188)," ",IF($F$60="J",'Anlage zum Antrag'!G188,IF($F$60="T",'Anlage zum Antrag'!G188," ")))</f>
        <v xml:space="preserve"> </v>
      </c>
      <c r="H178" s="152" t="str">
        <f t="shared" ref="H178:H184" si="3">IF(B178=" "," ",LOOKUP(B178,$B$351:$B$351,$N$351:$N$351))</f>
        <v xml:space="preserve"> </v>
      </c>
      <c r="I178" s="410" t="str">
        <f>IF(ISNUMBER(H178),G178*H178," ")</f>
        <v xml:space="preserve"> </v>
      </c>
      <c r="J178" s="228"/>
    </row>
    <row r="179" spans="1:37" hidden="1" x14ac:dyDescent="0.25">
      <c r="A179" s="30"/>
      <c r="B179" s="408" t="str">
        <f>IF(ISBLANK('Anlage zum Antrag'!B189)," ",IF($F$60="J",'Anlage zum Antrag'!B189,IF($F$60="T",'Anlage zum Antrag'!B189," ")))</f>
        <v xml:space="preserve"> </v>
      </c>
      <c r="C179" s="401" t="str">
        <f t="shared" si="1"/>
        <v xml:space="preserve"> </v>
      </c>
      <c r="D179" s="402" t="s">
        <v>234</v>
      </c>
      <c r="E179" s="409" t="str">
        <f t="shared" si="2"/>
        <v xml:space="preserve"> </v>
      </c>
      <c r="F179" s="211" t="str">
        <f>IF(ISBLANK('Anlage zum Antrag'!F164)," ",IF($F$60="J",'Anlage zum Antrag'!F164,IF($F$60="N",'Anlage zum Antrag'!F164," ")))</f>
        <v xml:space="preserve"> </v>
      </c>
      <c r="G179" s="207" t="str">
        <f>IF(ISBLANK('Anlage zum Antrag'!G189)," ",IF($F$60="J",'Anlage zum Antrag'!G189,IF($F$60="T",'Anlage zum Antrag'!G189," ")))</f>
        <v xml:space="preserve"> </v>
      </c>
      <c r="H179" s="152" t="str">
        <f t="shared" si="3"/>
        <v xml:space="preserve"> </v>
      </c>
      <c r="I179" s="155" t="str">
        <f t="shared" ref="I179" si="4">IF(ISNUMBER(H179),G179*H179," ")</f>
        <v xml:space="preserve"> </v>
      </c>
      <c r="J179" s="228"/>
    </row>
    <row r="180" spans="1:37" hidden="1" x14ac:dyDescent="0.25">
      <c r="A180" s="30"/>
      <c r="B180" s="408" t="str">
        <f>IF(ISBLANK('Anlage zum Antrag'!B190)," ",IF($F$60="J",'Anlage zum Antrag'!B190,IF($F$60="T",'Anlage zum Antrag'!B190," ")))</f>
        <v xml:space="preserve"> </v>
      </c>
      <c r="C180" s="401" t="str">
        <f t="shared" si="1"/>
        <v xml:space="preserve"> </v>
      </c>
      <c r="D180" s="402" t="s">
        <v>234</v>
      </c>
      <c r="E180" s="409" t="str">
        <f t="shared" si="2"/>
        <v xml:space="preserve"> </v>
      </c>
      <c r="F180" s="211" t="str">
        <f>IF(ISBLANK('Anlage zum Antrag'!F165)," ",IF($F$60="J",'Anlage zum Antrag'!F165,IF($F$60="N",'Anlage zum Antrag'!F165," ")))</f>
        <v xml:space="preserve"> </v>
      </c>
      <c r="G180" s="207" t="str">
        <f>IF(ISBLANK('Anlage zum Antrag'!G190)," ",IF($F$60="J",'Anlage zum Antrag'!G190,IF($F$60="T",'Anlage zum Antrag'!G190," ")))</f>
        <v xml:space="preserve"> </v>
      </c>
      <c r="H180" s="152" t="str">
        <f t="shared" si="3"/>
        <v xml:space="preserve"> </v>
      </c>
      <c r="I180" s="155" t="str">
        <f>IF(ISNUMBER(H180),G180*H180," ")</f>
        <v xml:space="preserve"> </v>
      </c>
      <c r="J180" s="228"/>
    </row>
    <row r="181" spans="1:37" hidden="1" x14ac:dyDescent="0.25">
      <c r="A181" s="30"/>
      <c r="B181" s="408" t="str">
        <f>IF(ISBLANK('Anlage zum Antrag'!B191)," ",IF($F$60="J",'Anlage zum Antrag'!B191,IF($F$60="T",'Anlage zum Antrag'!B191," ")))</f>
        <v xml:space="preserve"> </v>
      </c>
      <c r="C181" s="401" t="str">
        <f t="shared" si="1"/>
        <v xml:space="preserve"> </v>
      </c>
      <c r="D181" s="402" t="s">
        <v>234</v>
      </c>
      <c r="E181" s="409" t="str">
        <f t="shared" si="2"/>
        <v xml:space="preserve"> </v>
      </c>
      <c r="F181" s="211" t="str">
        <f>IF(ISBLANK('Anlage zum Antrag'!F166)," ",IF($F$60="J",'Anlage zum Antrag'!F166,IF($F$60="N",'Anlage zum Antrag'!F166," ")))</f>
        <v xml:space="preserve"> </v>
      </c>
      <c r="G181" s="207" t="str">
        <f>IF(ISBLANK('Anlage zum Antrag'!G191)," ",IF($F$60="J",'Anlage zum Antrag'!G191,IF($F$60="T",'Anlage zum Antrag'!G191," ")))</f>
        <v xml:space="preserve"> </v>
      </c>
      <c r="H181" s="152" t="str">
        <f t="shared" si="3"/>
        <v xml:space="preserve"> </v>
      </c>
      <c r="I181" s="155" t="str">
        <f t="shared" ref="I181:I184" si="5">IF(ISNUMBER(H181),G181*H181," ")</f>
        <v xml:space="preserve"> </v>
      </c>
      <c r="J181" s="228"/>
    </row>
    <row r="182" spans="1:37" hidden="1" x14ac:dyDescent="0.25">
      <c r="A182" s="30"/>
      <c r="B182" s="408" t="str">
        <f>IF(ISBLANK('Anlage zum Antrag'!B192)," ",IF($F$60="J",'Anlage zum Antrag'!B192,IF($F$60="T",'Anlage zum Antrag'!B192," ")))</f>
        <v xml:space="preserve"> </v>
      </c>
      <c r="C182" s="401" t="str">
        <f t="shared" si="1"/>
        <v xml:space="preserve"> </v>
      </c>
      <c r="D182" s="402" t="s">
        <v>234</v>
      </c>
      <c r="E182" s="409" t="str">
        <f t="shared" si="2"/>
        <v xml:space="preserve"> </v>
      </c>
      <c r="F182" s="211" t="str">
        <f>IF(ISBLANK('Anlage zum Antrag'!F167)," ",IF($F$60="J",'Anlage zum Antrag'!F167,IF($F$60="N",'Anlage zum Antrag'!F167," ")))</f>
        <v xml:space="preserve"> </v>
      </c>
      <c r="G182" s="207" t="str">
        <f>IF(ISBLANK('Anlage zum Antrag'!G192)," ",IF($F$60="J",'Anlage zum Antrag'!G192,IF($F$60="T",'Anlage zum Antrag'!G192," ")))</f>
        <v xml:space="preserve"> </v>
      </c>
      <c r="H182" s="152" t="str">
        <f t="shared" si="3"/>
        <v xml:space="preserve"> </v>
      </c>
      <c r="I182" s="155" t="str">
        <f t="shared" si="5"/>
        <v xml:space="preserve"> </v>
      </c>
      <c r="J182" s="228"/>
    </row>
    <row r="183" spans="1:37" hidden="1" x14ac:dyDescent="0.25">
      <c r="A183" s="30"/>
      <c r="B183" s="408" t="str">
        <f>IF(ISBLANK('Anlage zum Antrag'!B193)," ",IF($F$60="J",'Anlage zum Antrag'!B193,IF($F$60="T",'Anlage zum Antrag'!B193," ")))</f>
        <v xml:space="preserve"> </v>
      </c>
      <c r="C183" s="401" t="str">
        <f t="shared" si="1"/>
        <v xml:space="preserve"> </v>
      </c>
      <c r="D183" s="402" t="s">
        <v>234</v>
      </c>
      <c r="E183" s="409" t="str">
        <f t="shared" si="2"/>
        <v xml:space="preserve"> </v>
      </c>
      <c r="F183" s="211" t="str">
        <f>IF(ISBLANK('Anlage zum Antrag'!F168)," ",IF($F$60="J",'Anlage zum Antrag'!F168,IF($F$60="N",'Anlage zum Antrag'!F168," ")))</f>
        <v xml:space="preserve"> </v>
      </c>
      <c r="G183" s="207" t="str">
        <f>IF(ISBLANK('Anlage zum Antrag'!G193)," ",IF($F$60="J",'Anlage zum Antrag'!G193,IF($F$60="T",'Anlage zum Antrag'!G193," ")))</f>
        <v xml:space="preserve"> </v>
      </c>
      <c r="H183" s="152" t="str">
        <f t="shared" si="3"/>
        <v xml:space="preserve"> </v>
      </c>
      <c r="I183" s="155" t="str">
        <f t="shared" si="5"/>
        <v xml:space="preserve"> </v>
      </c>
      <c r="J183" s="228"/>
    </row>
    <row r="184" spans="1:37" hidden="1" x14ac:dyDescent="0.25">
      <c r="A184" s="30"/>
      <c r="B184" s="408" t="str">
        <f>IF(ISBLANK('Anlage zum Antrag'!B194)," ",IF($F$60="J",'Anlage zum Antrag'!B194,IF($F$60="T",'Anlage zum Antrag'!B194," ")))</f>
        <v xml:space="preserve"> </v>
      </c>
      <c r="C184" s="401" t="str">
        <f t="shared" si="1"/>
        <v xml:space="preserve"> </v>
      </c>
      <c r="D184" s="402" t="s">
        <v>234</v>
      </c>
      <c r="E184" s="409" t="str">
        <f t="shared" si="2"/>
        <v xml:space="preserve"> </v>
      </c>
      <c r="F184" s="211" t="str">
        <f>IF(ISBLANK('Anlage zum Antrag'!F169)," ",IF($F$60="J",'Anlage zum Antrag'!F169,IF($F$60="N",'Anlage zum Antrag'!F169," ")))</f>
        <v xml:space="preserve"> </v>
      </c>
      <c r="G184" s="207" t="str">
        <f>IF(ISBLANK('Anlage zum Antrag'!G194)," ",IF($F$60="J",'Anlage zum Antrag'!G194,IF($F$60="T",'Anlage zum Antrag'!G194," ")))</f>
        <v xml:space="preserve"> </v>
      </c>
      <c r="H184" s="152" t="str">
        <f t="shared" si="3"/>
        <v xml:space="preserve"> </v>
      </c>
      <c r="I184" s="155" t="str">
        <f t="shared" si="5"/>
        <v xml:space="preserve"> </v>
      </c>
      <c r="J184" s="228"/>
    </row>
    <row r="185" spans="1:37" ht="7.95" hidden="1" customHeight="1" x14ac:dyDescent="0.25">
      <c r="A185" s="1"/>
      <c r="B185" s="120"/>
      <c r="C185" s="121"/>
      <c r="D185" s="121"/>
      <c r="E185" s="121"/>
      <c r="F185" s="122"/>
      <c r="G185" s="122"/>
      <c r="H185" s="123"/>
      <c r="I185" s="123"/>
      <c r="J185" s="375"/>
      <c r="M185" s="374"/>
      <c r="N185" s="6"/>
    </row>
    <row r="186" spans="1:37" ht="8.4" hidden="1" customHeight="1" x14ac:dyDescent="0.25">
      <c r="L186" s="6"/>
      <c r="M186" s="374"/>
      <c r="N186" s="6"/>
    </row>
    <row r="187" spans="1:37" s="6" customFormat="1" ht="10.95" hidden="1" customHeight="1" x14ac:dyDescent="0.25">
      <c r="A187" s="9"/>
      <c r="B187" s="9"/>
      <c r="C187" s="9"/>
      <c r="D187" s="9"/>
      <c r="E187" s="499"/>
      <c r="F187" s="499"/>
      <c r="G187" s="499"/>
      <c r="H187" s="499"/>
      <c r="I187" s="9"/>
      <c r="J187" s="9"/>
      <c r="K187" s="9"/>
    </row>
    <row r="188" spans="1:37" s="6" customFormat="1" ht="10.95" hidden="1" customHeight="1" x14ac:dyDescent="0.25">
      <c r="A188" s="9"/>
      <c r="B188" s="9"/>
      <c r="C188" s="9"/>
      <c r="D188" s="9"/>
      <c r="E188" s="499"/>
      <c r="F188" s="499"/>
      <c r="G188" s="499"/>
      <c r="H188" s="499"/>
      <c r="I188" s="9"/>
      <c r="J188" s="9"/>
      <c r="K188" s="9"/>
      <c r="L188" s="7"/>
      <c r="AJ188" s="9"/>
      <c r="AK188" s="9"/>
    </row>
    <row r="189" spans="1:37" s="6" customFormat="1" ht="10.95" hidden="1" customHeight="1" x14ac:dyDescent="0.25">
      <c r="A189" s="9"/>
      <c r="B189" s="9"/>
      <c r="C189" s="9"/>
      <c r="D189" s="9"/>
      <c r="E189" s="499"/>
      <c r="F189" s="499"/>
      <c r="G189" s="499"/>
      <c r="H189" s="499"/>
      <c r="I189" s="9"/>
      <c r="J189" s="9"/>
      <c r="K189" s="9"/>
      <c r="L189" s="358"/>
      <c r="M189" s="210"/>
    </row>
    <row r="190" spans="1:37" s="6" customFormat="1" ht="10.95" hidden="1" customHeight="1" x14ac:dyDescent="0.25">
      <c r="A190" s="9"/>
      <c r="B190" s="9"/>
      <c r="C190" s="9"/>
      <c r="D190" s="9"/>
      <c r="E190" s="499"/>
      <c r="F190" s="499"/>
      <c r="G190" s="499"/>
      <c r="H190" s="499"/>
      <c r="I190" s="9"/>
      <c r="J190" s="9"/>
      <c r="K190" s="9"/>
      <c r="L190" s="358"/>
      <c r="M190" s="210"/>
    </row>
    <row r="191" spans="1:37" ht="14.4" hidden="1" customHeight="1" thickBot="1" x14ac:dyDescent="0.3">
      <c r="M191" s="376"/>
      <c r="N191" s="6"/>
    </row>
    <row r="192" spans="1:37" ht="8.25" hidden="1" customHeight="1" x14ac:dyDescent="0.25">
      <c r="B192" s="42"/>
      <c r="C192" s="39"/>
      <c r="D192" s="39"/>
      <c r="E192" s="39"/>
      <c r="F192" s="43"/>
      <c r="G192" s="39"/>
      <c r="H192" s="44"/>
      <c r="I192" s="45"/>
      <c r="J192" s="41"/>
      <c r="M192" s="374"/>
    </row>
    <row r="193" spans="1:37" ht="25.95" hidden="1" customHeight="1" x14ac:dyDescent="0.25">
      <c r="A193" s="203"/>
      <c r="B193" s="742" t="s">
        <v>65</v>
      </c>
      <c r="C193" s="742"/>
      <c r="D193" s="742"/>
      <c r="E193" s="510" t="s">
        <v>53</v>
      </c>
      <c r="F193" s="509" t="s">
        <v>54</v>
      </c>
      <c r="G193" s="510" t="s">
        <v>55</v>
      </c>
      <c r="H193" s="509" t="s">
        <v>56</v>
      </c>
      <c r="I193" s="511" t="s">
        <v>57</v>
      </c>
      <c r="J193" s="217"/>
      <c r="K193" s="214"/>
      <c r="L193" s="192"/>
      <c r="M193" s="379"/>
      <c r="N193" s="192"/>
      <c r="P193" s="6"/>
    </row>
    <row r="194" spans="1:37" hidden="1" x14ac:dyDescent="0.25">
      <c r="A194" s="210"/>
      <c r="B194" s="743" t="e">
        <f>IF(#REF!=" "," ",IF($F$60="J",#REF!,IF($F$60="T",#REF!," ")))</f>
        <v>#REF!</v>
      </c>
      <c r="C194" s="744" t="e">
        <f>IF(ISBLANK(#REF!)," ",IF(#REF!="J",#REF!,IF(#REF!="T",#REF!," ")))</f>
        <v>#REF!</v>
      </c>
      <c r="D194" s="745"/>
      <c r="E194" s="211" t="str">
        <f>IF(ISBLANK(#REF!)," ",IF($F$60="J",#REF!,IF($F$60="T",#REF!," ")))</f>
        <v xml:space="preserve"> </v>
      </c>
      <c r="F194" s="211" t="str">
        <f>IF(ISBLANK('Anlage zum Antrag'!F204)," ",IF($F$60="J",'Anlage zum Antrag'!F204,IF($F$60="N",'Anlage zum Antrag'!F204," ")))</f>
        <v xml:space="preserve"> </v>
      </c>
      <c r="G194" s="211" t="str">
        <f>IF(ISBLANK('Anlage zum Antrag'!G204)," ",IF($F$60="J",'Anlage zum Antrag'!G204,IF($F$60="N",'Anlage zum Antrag'!G204," ")))</f>
        <v xml:space="preserve"> </v>
      </c>
      <c r="H194" s="208">
        <v>1.35</v>
      </c>
      <c r="I194" s="153" t="str">
        <f>IF(ISNUMBER(G194),G194*H194," ")</f>
        <v xml:space="preserve"> </v>
      </c>
      <c r="J194" s="228"/>
      <c r="M194" s="6"/>
    </row>
    <row r="195" spans="1:37" hidden="1" x14ac:dyDescent="0.25">
      <c r="A195" s="210"/>
      <c r="B195" s="743" t="e">
        <f>IF(#REF!=" "," ",IF($F$60="J",#REF!,IF($F$60="T",#REF!," ")))</f>
        <v>#REF!</v>
      </c>
      <c r="C195" s="744" t="e">
        <f>IF(ISBLANK(#REF!)," ",IF(#REF!="J",#REF!,IF(#REF!="T",#REF!," ")))</f>
        <v>#REF!</v>
      </c>
      <c r="D195" s="745"/>
      <c r="E195" s="211" t="str">
        <f>IF(ISBLANK(#REF!)," ",IF($F$60="J",#REF!,IF($F$60="T",#REF!," ")))</f>
        <v xml:space="preserve"> </v>
      </c>
      <c r="F195" s="211" t="str">
        <f>IF(ISBLANK('Anlage zum Antrag'!F205)," ",IF($F$60="J",'Anlage zum Antrag'!F205,IF($F$60="N",'Anlage zum Antrag'!F205," ")))</f>
        <v xml:space="preserve"> </v>
      </c>
      <c r="G195" s="211" t="str">
        <f>IF(ISBLANK('Anlage zum Antrag'!G205)," ",IF($F$60="J",'Anlage zum Antrag'!G205,IF($F$60="N",'Anlage zum Antrag'!G205," ")))</f>
        <v xml:space="preserve"> </v>
      </c>
      <c r="H195" s="208">
        <v>1.35</v>
      </c>
      <c r="I195" s="153" t="str">
        <f t="shared" ref="I195:I199" si="6">IF(ISNUMBER(G195),G195*H195," ")</f>
        <v xml:space="preserve"> </v>
      </c>
      <c r="J195" s="228"/>
      <c r="M195" s="6"/>
    </row>
    <row r="196" spans="1:37" hidden="1" x14ac:dyDescent="0.25">
      <c r="A196" s="210"/>
      <c r="B196" s="743" t="e">
        <f>IF(#REF!=" "," ",IF($F$60="J",#REF!,IF($F$60="T",#REF!," ")))</f>
        <v>#REF!</v>
      </c>
      <c r="C196" s="744" t="e">
        <f>IF(ISBLANK(#REF!)," ",IF(#REF!="J",#REF!,IF(#REF!="T",#REF!," ")))</f>
        <v>#REF!</v>
      </c>
      <c r="D196" s="745"/>
      <c r="E196" s="211" t="str">
        <f>IF(ISBLANK(#REF!)," ",IF($F$60="J",#REF!,IF($F$60="T",#REF!," ")))</f>
        <v xml:space="preserve"> </v>
      </c>
      <c r="F196" s="211" t="str">
        <f>IF(ISBLANK('Anlage zum Antrag'!F206)," ",IF($F$60="J",'Anlage zum Antrag'!F206,IF($F$60="N",'Anlage zum Antrag'!F206," ")))</f>
        <v xml:space="preserve"> </v>
      </c>
      <c r="G196" s="211" t="str">
        <f>IF(ISBLANK('Anlage zum Antrag'!G206)," ",IF($F$60="J",'Anlage zum Antrag'!G206,IF($F$60="N",'Anlage zum Antrag'!G206," ")))</f>
        <v xml:space="preserve"> </v>
      </c>
      <c r="H196" s="208">
        <v>1.35</v>
      </c>
      <c r="I196" s="153" t="str">
        <f t="shared" si="6"/>
        <v xml:space="preserve"> </v>
      </c>
      <c r="J196" s="228"/>
      <c r="M196" s="6"/>
    </row>
    <row r="197" spans="1:37" hidden="1" x14ac:dyDescent="0.25">
      <c r="A197" s="210"/>
      <c r="B197" s="743" t="e">
        <f>IF(#REF!=" "," ",IF($F$60="J",#REF!,IF($F$60="T",#REF!," ")))</f>
        <v>#REF!</v>
      </c>
      <c r="C197" s="744" t="e">
        <f>IF(ISBLANK(#REF!)," ",IF(#REF!="J",#REF!,IF(#REF!="T",#REF!," ")))</f>
        <v>#REF!</v>
      </c>
      <c r="D197" s="745"/>
      <c r="E197" s="211" t="str">
        <f>IF(ISBLANK(#REF!)," ",IF($F$60="J",#REF!,IF($F$60="T",#REF!," ")))</f>
        <v xml:space="preserve"> </v>
      </c>
      <c r="F197" s="211" t="str">
        <f>IF(ISBLANK('Anlage zum Antrag'!F207)," ",IF($F$60="J",'Anlage zum Antrag'!F207,IF($F$60="N",'Anlage zum Antrag'!F207," ")))</f>
        <v xml:space="preserve"> </v>
      </c>
      <c r="G197" s="211" t="str">
        <f>IF(ISBLANK('Anlage zum Antrag'!G207)," ",IF($F$60="J",'Anlage zum Antrag'!G207,IF($F$60="N",'Anlage zum Antrag'!G207," ")))</f>
        <v xml:space="preserve"> </v>
      </c>
      <c r="H197" s="208">
        <v>1.35</v>
      </c>
      <c r="I197" s="153" t="str">
        <f t="shared" si="6"/>
        <v xml:space="preserve"> </v>
      </c>
      <c r="J197" s="228"/>
      <c r="M197" s="6"/>
    </row>
    <row r="198" spans="1:37" hidden="1" x14ac:dyDescent="0.25">
      <c r="A198" s="210"/>
      <c r="B198" s="743" t="e">
        <f>IF(#REF!=" "," ",IF($F$60="J",#REF!,IF($F$60="T",#REF!," ")))</f>
        <v>#REF!</v>
      </c>
      <c r="C198" s="744" t="e">
        <f>IF(ISBLANK(#REF!)," ",IF(#REF!="J",#REF!,IF(#REF!="T",#REF!," ")))</f>
        <v>#REF!</v>
      </c>
      <c r="D198" s="745"/>
      <c r="E198" s="211" t="str">
        <f>IF(ISBLANK(#REF!)," ",IF($F$60="J",#REF!,IF($F$60="T",#REF!," ")))</f>
        <v xml:space="preserve"> </v>
      </c>
      <c r="F198" s="211" t="str">
        <f>IF(ISBLANK('Anlage zum Antrag'!F208)," ",IF($F$60="J",'Anlage zum Antrag'!F208,IF($F$60="N",'Anlage zum Antrag'!F208," ")))</f>
        <v xml:space="preserve"> </v>
      </c>
      <c r="G198" s="211" t="str">
        <f>IF(ISBLANK('Anlage zum Antrag'!G208)," ",IF($F$60="J",'Anlage zum Antrag'!G208,IF($F$60="N",'Anlage zum Antrag'!G208," ")))</f>
        <v xml:space="preserve"> </v>
      </c>
      <c r="H198" s="208">
        <v>1.35</v>
      </c>
      <c r="I198" s="153" t="str">
        <f t="shared" si="6"/>
        <v xml:space="preserve"> </v>
      </c>
      <c r="J198" s="228"/>
      <c r="M198" s="6"/>
    </row>
    <row r="199" spans="1:37" hidden="1" x14ac:dyDescent="0.25">
      <c r="A199" s="210"/>
      <c r="B199" s="743" t="e">
        <f>IF(#REF!=" "," ",IF($F$60="J",#REF!,IF($F$60="T",#REF!," ")))</f>
        <v>#REF!</v>
      </c>
      <c r="C199" s="744" t="e">
        <f>IF(ISBLANK(#REF!)," ",IF(#REF!="J",#REF!,IF(#REF!="T",#REF!," ")))</f>
        <v>#REF!</v>
      </c>
      <c r="D199" s="745"/>
      <c r="E199" s="211" t="str">
        <f>IF(ISBLANK(#REF!)," ",IF($F$60="J",#REF!,IF($F$60="T",#REF!," ")))</f>
        <v xml:space="preserve"> </v>
      </c>
      <c r="F199" s="211" t="str">
        <f>IF(ISBLANK('Anlage zum Antrag'!F209)," ",IF($F$60="J",'Anlage zum Antrag'!F209,IF($F$60="N",'Anlage zum Antrag'!F209," ")))</f>
        <v xml:space="preserve"> </v>
      </c>
      <c r="G199" s="211" t="str">
        <f>IF(ISBLANK('Anlage zum Antrag'!G209)," ",IF($F$60="J",'Anlage zum Antrag'!G209,IF($F$60="N",'Anlage zum Antrag'!G209," ")))</f>
        <v xml:space="preserve"> </v>
      </c>
      <c r="H199" s="208">
        <v>1.35</v>
      </c>
      <c r="I199" s="153" t="str">
        <f t="shared" si="6"/>
        <v xml:space="preserve"> </v>
      </c>
      <c r="J199" s="228"/>
    </row>
    <row r="200" spans="1:37" ht="6.6" hidden="1" customHeight="1" x14ac:dyDescent="0.25">
      <c r="A200" s="192"/>
      <c r="B200" s="213"/>
      <c r="C200" s="214"/>
      <c r="D200" s="214"/>
      <c r="E200" s="214"/>
      <c r="F200" s="214"/>
      <c r="G200" s="214"/>
      <c r="H200" s="215"/>
      <c r="I200" s="216"/>
      <c r="J200" s="217"/>
      <c r="K200" s="214"/>
      <c r="L200" s="192"/>
      <c r="M200" s="379"/>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row>
    <row r="201" spans="1:37" ht="13.8" hidden="1" x14ac:dyDescent="0.3">
      <c r="A201" s="192"/>
      <c r="B201" s="162" t="s">
        <v>182</v>
      </c>
      <c r="C201" s="218"/>
      <c r="D201" s="218"/>
      <c r="E201" s="218"/>
      <c r="F201" s="218"/>
      <c r="G201" s="218"/>
      <c r="H201" s="747">
        <f>SUM(I194:I199)</f>
        <v>0</v>
      </c>
      <c r="I201" s="747"/>
      <c r="J201" s="219"/>
      <c r="K201" s="192"/>
      <c r="L201" s="192"/>
      <c r="M201" s="379"/>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row>
    <row r="202" spans="1:37" ht="7.95" hidden="1" customHeight="1" thickBot="1" x14ac:dyDescent="0.3">
      <c r="A202" s="192"/>
      <c r="B202" s="220"/>
      <c r="C202" s="221"/>
      <c r="D202" s="221"/>
      <c r="E202" s="645"/>
      <c r="F202" s="645"/>
      <c r="G202" s="645"/>
      <c r="H202" s="645"/>
      <c r="I202" s="192"/>
      <c r="J202" s="219"/>
      <c r="K202" s="192"/>
      <c r="L202" s="192"/>
      <c r="M202" s="379"/>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row>
    <row r="203" spans="1:37" ht="7.2" hidden="1" customHeight="1" thickTop="1" thickBot="1" x14ac:dyDescent="0.3">
      <c r="A203" s="6"/>
      <c r="B203" s="224"/>
      <c r="C203" s="225"/>
      <c r="D203" s="225"/>
      <c r="E203" s="225"/>
      <c r="F203" s="225"/>
      <c r="G203" s="225"/>
      <c r="H203" s="225"/>
      <c r="I203" s="225"/>
      <c r="J203" s="228"/>
      <c r="M203" s="6"/>
    </row>
    <row r="204" spans="1:37" ht="14.4" hidden="1" customHeight="1" thickBot="1" x14ac:dyDescent="0.3">
      <c r="A204" s="6"/>
      <c r="B204" s="646" t="s">
        <v>187</v>
      </c>
      <c r="C204" s="647"/>
      <c r="D204" s="647"/>
      <c r="E204" s="647"/>
      <c r="F204" s="647"/>
      <c r="G204" s="7"/>
      <c r="H204" s="648" t="str">
        <f>IF(SUM(I153:I159)+SUM(I178:I199)=0,"",SUM(I153:I159)+SUM(I178:I199))</f>
        <v/>
      </c>
      <c r="I204" s="649"/>
      <c r="J204" s="228"/>
      <c r="M204" s="373"/>
    </row>
    <row r="205" spans="1:37" ht="6" hidden="1" customHeight="1" thickBot="1" x14ac:dyDescent="0.3">
      <c r="B205" s="8"/>
      <c r="C205" s="9"/>
      <c r="D205" s="9"/>
      <c r="E205" s="9"/>
      <c r="F205" s="9"/>
      <c r="G205" s="9"/>
      <c r="H205" s="10"/>
      <c r="I205" s="10"/>
      <c r="J205" s="11"/>
      <c r="K205" s="9"/>
      <c r="M205" s="373"/>
    </row>
    <row r="206" spans="1:37" ht="13.95" hidden="1" customHeight="1" thickBot="1" x14ac:dyDescent="0.3">
      <c r="A206" s="6"/>
      <c r="B206" s="13" t="s">
        <v>176</v>
      </c>
      <c r="C206" s="14"/>
      <c r="D206" s="15"/>
      <c r="E206" s="447"/>
      <c r="F206" s="447"/>
      <c r="G206" s="447"/>
      <c r="H206" s="648" t="str">
        <f>IF(H204="","",IF($F$60="J",MIN('Anlage zum Antrag'!H214,H204,'Anlage zum Antrag'!H216),"prüfen"))</f>
        <v/>
      </c>
      <c r="I206" s="649"/>
      <c r="J206" s="5"/>
      <c r="K206" s="6"/>
      <c r="M206" s="373"/>
    </row>
    <row r="207" spans="1:37" ht="7.95" hidden="1" customHeight="1" thickBot="1" x14ac:dyDescent="0.3">
      <c r="A207" s="1"/>
      <c r="B207" s="120"/>
      <c r="C207" s="121"/>
      <c r="D207" s="121"/>
      <c r="E207" s="121"/>
      <c r="F207" s="122"/>
      <c r="G207" s="122"/>
      <c r="H207" s="123"/>
      <c r="I207" s="123"/>
      <c r="J207" s="375"/>
      <c r="M207" s="374"/>
      <c r="N207" s="6"/>
    </row>
    <row r="208" spans="1:37" ht="8.25" hidden="1" customHeight="1" x14ac:dyDescent="0.25">
      <c r="B208" s="42"/>
      <c r="C208" s="39"/>
      <c r="D208" s="39"/>
      <c r="E208" s="39"/>
      <c r="F208" s="43"/>
      <c r="G208" s="39"/>
      <c r="H208" s="44"/>
      <c r="I208" s="45"/>
      <c r="J208" s="41"/>
      <c r="M208" s="374"/>
    </row>
    <row r="209" spans="1:15" s="6" customFormat="1" hidden="1" x14ac:dyDescent="0.25">
      <c r="A209" s="102"/>
      <c r="B209" s="622" t="s">
        <v>191</v>
      </c>
      <c r="C209" s="623"/>
      <c r="D209" s="623"/>
      <c r="E209" s="623"/>
      <c r="F209" s="623"/>
      <c r="G209" s="623"/>
      <c r="H209" s="623"/>
      <c r="I209" s="623"/>
      <c r="J209" s="447"/>
    </row>
    <row r="210" spans="1:15" ht="12.6" hidden="1" customHeight="1" x14ac:dyDescent="0.25">
      <c r="A210" s="102"/>
      <c r="B210" s="622" t="s">
        <v>192</v>
      </c>
      <c r="C210" s="623"/>
      <c r="D210" s="623"/>
      <c r="E210" s="623"/>
      <c r="F210" s="623"/>
      <c r="G210" s="623"/>
      <c r="H210" s="623"/>
      <c r="I210" s="623"/>
      <c r="M210" s="373"/>
      <c r="O210" s="6"/>
    </row>
    <row r="211" spans="1:15" ht="4.95" hidden="1" customHeight="1" x14ac:dyDescent="0.25">
      <c r="B211" s="495"/>
      <c r="C211" s="496"/>
      <c r="D211" s="496"/>
      <c r="E211" s="496"/>
      <c r="F211" s="496"/>
      <c r="G211" s="496"/>
      <c r="H211" s="496"/>
      <c r="I211" s="496"/>
      <c r="J211" s="228"/>
      <c r="O211" s="6"/>
    </row>
    <row r="212" spans="1:15" ht="15" hidden="1" customHeight="1" x14ac:dyDescent="0.25">
      <c r="A212" s="1"/>
      <c r="B212" s="90" t="s">
        <v>87</v>
      </c>
      <c r="C212" s="97"/>
      <c r="D212" s="97"/>
      <c r="E212" s="9"/>
      <c r="F212" s="749" t="str">
        <f>IF(ISBLANK('Anlage zum Antrag'!F222)," ",IF($F$60="J",'Anlage zum Antrag'!F222,IF($F$60,'Anlage zum Antrag'!F222," ")))</f>
        <v xml:space="preserve"> </v>
      </c>
      <c r="G212" s="749"/>
      <c r="H212" s="9" t="s">
        <v>37</v>
      </c>
      <c r="I212" s="135"/>
      <c r="J212" s="235"/>
      <c r="O212" s="6"/>
    </row>
    <row r="213" spans="1:15" ht="4.95" hidden="1" customHeight="1" x14ac:dyDescent="0.25">
      <c r="A213" s="1"/>
      <c r="B213" s="99"/>
      <c r="C213" s="1"/>
      <c r="D213" s="1"/>
      <c r="G213" s="1"/>
      <c r="H213" s="100"/>
      <c r="I213" s="101"/>
      <c r="J213" s="102"/>
      <c r="O213" s="6"/>
    </row>
    <row r="214" spans="1:15" ht="15" hidden="1" customHeight="1" x14ac:dyDescent="0.25">
      <c r="A214" s="1"/>
      <c r="B214" s="99" t="s">
        <v>88</v>
      </c>
      <c r="C214" s="30"/>
      <c r="E214" s="97"/>
      <c r="F214" s="750" t="str">
        <f>IF(ISBLANK('Anlage zum Antrag'!F224)," ",IF($F$60="J",'Anlage zum Antrag'!F224,IF($F$60,'Anlage zum Antrag'!F224," ")))</f>
        <v xml:space="preserve"> </v>
      </c>
      <c r="G214" s="750"/>
      <c r="H214" s="750"/>
      <c r="I214" s="750"/>
      <c r="J214" s="102"/>
      <c r="O214" s="6"/>
    </row>
    <row r="215" spans="1:15" ht="4.95" hidden="1" customHeight="1" x14ac:dyDescent="0.25">
      <c r="A215" s="1"/>
      <c r="B215" s="99"/>
      <c r="C215" s="1"/>
      <c r="D215" s="1"/>
      <c r="G215" s="1"/>
      <c r="H215" s="100"/>
      <c r="I215" s="101"/>
      <c r="J215" s="102"/>
      <c r="O215" s="6"/>
    </row>
    <row r="216" spans="1:15" ht="15" hidden="1" customHeight="1" x14ac:dyDescent="0.25">
      <c r="A216" s="233"/>
      <c r="B216" s="99" t="s">
        <v>89</v>
      </c>
      <c r="C216" s="500"/>
      <c r="D216" s="500"/>
      <c r="E216" s="500"/>
      <c r="F216" s="750" t="str">
        <f>IF(ISBLANK('Anlage zum Antrag'!F226)," ",IF($F$60="J",'Anlage zum Antrag'!F226,IF($F$60,'Anlage zum Antrag'!F226," ")))</f>
        <v xml:space="preserve"> </v>
      </c>
      <c r="G216" s="750"/>
      <c r="H216" s="750"/>
      <c r="I216" s="750"/>
      <c r="J216" s="102"/>
    </row>
    <row r="217" spans="1:15" ht="4.95" hidden="1" customHeight="1" x14ac:dyDescent="0.25">
      <c r="A217" s="1"/>
      <c r="B217" s="99"/>
      <c r="C217" s="1"/>
      <c r="D217" s="1"/>
      <c r="G217" s="1"/>
      <c r="H217" s="100"/>
      <c r="I217" s="101"/>
      <c r="J217" s="102"/>
      <c r="K217" s="1"/>
      <c r="M217" s="388"/>
    </row>
    <row r="218" spans="1:15" ht="15" hidden="1" customHeight="1" x14ac:dyDescent="0.25">
      <c r="A218" s="233"/>
      <c r="B218" s="90" t="s">
        <v>90</v>
      </c>
      <c r="C218" s="97"/>
      <c r="D218" s="97"/>
      <c r="E218" s="9"/>
      <c r="F218" s="414" t="str">
        <f>IF(ISBLANK('Anlage zum Antrag'!F228)," ",IF($F$60="J",'Anlage zum Antrag'!F228,IF($F$60,'Anlage zum Antrag'!F228," ")))</f>
        <v xml:space="preserve"> </v>
      </c>
      <c r="G218" s="9"/>
      <c r="H218" s="100"/>
      <c r="I218" s="135"/>
      <c r="J218" s="102"/>
      <c r="K218" s="1"/>
    </row>
    <row r="219" spans="1:15" ht="5.25" hidden="1" customHeight="1" thickBot="1" x14ac:dyDescent="0.3">
      <c r="B219" s="236"/>
      <c r="C219" s="237"/>
      <c r="D219" s="237"/>
      <c r="E219" s="237"/>
      <c r="F219" s="237"/>
      <c r="G219" s="237"/>
      <c r="H219" s="237"/>
      <c r="I219" s="237"/>
      <c r="J219" s="238"/>
      <c r="K219" s="1"/>
    </row>
    <row r="220" spans="1:15" ht="4.95" hidden="1" customHeight="1" x14ac:dyDescent="0.25">
      <c r="B220" s="495"/>
      <c r="C220" s="496"/>
      <c r="D220" s="496"/>
      <c r="E220" s="496"/>
      <c r="F220" s="496"/>
      <c r="G220" s="496"/>
      <c r="H220" s="496"/>
      <c r="I220" s="496"/>
      <c r="J220" s="228"/>
    </row>
    <row r="221" spans="1:15" ht="13.95" hidden="1" customHeight="1" x14ac:dyDescent="0.25">
      <c r="A221" s="1"/>
      <c r="B221" s="497" t="s">
        <v>92</v>
      </c>
      <c r="C221" s="239"/>
      <c r="D221" s="239"/>
      <c r="E221" s="239"/>
      <c r="F221" s="239"/>
      <c r="G221" s="239"/>
      <c r="H221" s="239"/>
      <c r="I221" s="10"/>
      <c r="J221" s="102"/>
    </row>
    <row r="222" spans="1:15" ht="4.5" hidden="1" customHeight="1" x14ac:dyDescent="0.25">
      <c r="A222" s="1"/>
      <c r="B222" s="231"/>
      <c r="C222" s="496"/>
      <c r="D222" s="496"/>
      <c r="E222" s="496"/>
      <c r="F222" s="496"/>
      <c r="G222" s="496"/>
      <c r="H222" s="496"/>
      <c r="I222" s="10"/>
      <c r="J222" s="102"/>
      <c r="K222" s="1"/>
    </row>
    <row r="223" spans="1:15" hidden="1" x14ac:dyDescent="0.25">
      <c r="A223" s="1"/>
      <c r="B223" s="90" t="s">
        <v>96</v>
      </c>
      <c r="C223" s="498"/>
      <c r="D223" s="97"/>
      <c r="E223" s="97"/>
      <c r="F223" s="501"/>
      <c r="G223" s="656" t="str">
        <f>IF(ISBLANK('Anlage zum Antrag'!G233)," ",IF($F$60="J",'Anlage zum Antrag'!G233,IF($F$60,'Anlage zum Antrag'!G233," ")))</f>
        <v xml:space="preserve"> </v>
      </c>
      <c r="H223" s="656"/>
      <c r="I223" s="100" t="s">
        <v>51</v>
      </c>
      <c r="J223" s="102"/>
      <c r="K223" s="1"/>
    </row>
    <row r="224" spans="1:15" ht="3.75" hidden="1" customHeight="1" x14ac:dyDescent="0.25">
      <c r="A224" s="1"/>
      <c r="B224" s="90"/>
      <c r="C224" s="97"/>
      <c r="D224" s="97"/>
      <c r="E224" s="97"/>
      <c r="F224" s="103"/>
      <c r="G224" s="103"/>
      <c r="H224" s="103"/>
      <c r="I224" s="103"/>
      <c r="J224" s="102"/>
      <c r="L224" s="372"/>
      <c r="M224" s="30"/>
    </row>
    <row r="225" spans="1:37" ht="12.75" hidden="1" customHeight="1" x14ac:dyDescent="0.25">
      <c r="A225" s="1"/>
      <c r="B225" s="497" t="s">
        <v>93</v>
      </c>
      <c r="C225" s="239"/>
      <c r="D225" s="239"/>
      <c r="E225" s="239"/>
      <c r="F225" s="239"/>
      <c r="G225" s="239"/>
      <c r="H225" s="239"/>
      <c r="I225" s="10"/>
      <c r="J225" s="102"/>
      <c r="K225" s="1"/>
    </row>
    <row r="226" spans="1:37" ht="4.5" hidden="1" customHeight="1" x14ac:dyDescent="0.25">
      <c r="A226" s="1"/>
      <c r="B226" s="231"/>
      <c r="C226" s="496"/>
      <c r="D226" s="496"/>
      <c r="E226" s="496"/>
      <c r="F226" s="496"/>
      <c r="G226" s="496"/>
      <c r="H226" s="496"/>
      <c r="I226" s="10"/>
      <c r="J226" s="102"/>
      <c r="K226" s="1"/>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row>
    <row r="227" spans="1:37" hidden="1" x14ac:dyDescent="0.25">
      <c r="A227" s="1"/>
      <c r="B227" s="90" t="s">
        <v>96</v>
      </c>
      <c r="C227" s="498"/>
      <c r="D227" s="97"/>
      <c r="E227" s="97"/>
      <c r="F227" s="501"/>
      <c r="G227" s="656" t="str">
        <f>IF(ISBLANK('Anlage zum Antrag'!F228)," ",IF($F$60="J",'Anlage zum Antrag'!F228,IF($F$60,'Anlage zum Antrag'!F228," ")))</f>
        <v xml:space="preserve"> </v>
      </c>
      <c r="H227" s="656"/>
      <c r="I227" s="100" t="s">
        <v>51</v>
      </c>
      <c r="J227" s="102"/>
      <c r="K227" s="1"/>
      <c r="L227" s="7"/>
      <c r="P227" s="267"/>
      <c r="Q227" s="267"/>
      <c r="R227" s="267"/>
      <c r="S227" s="267"/>
      <c r="T227" s="267"/>
      <c r="U227" s="267"/>
      <c r="V227" s="267"/>
      <c r="W227" s="267"/>
      <c r="X227" s="267"/>
      <c r="Y227" s="267"/>
      <c r="Z227" s="267"/>
      <c r="AA227" s="267"/>
      <c r="AB227" s="267"/>
      <c r="AC227" s="267"/>
      <c r="AD227" s="267"/>
      <c r="AE227" s="267"/>
      <c r="AF227" s="267"/>
      <c r="AG227" s="267"/>
      <c r="AH227" s="267"/>
      <c r="AI227" s="267"/>
      <c r="AJ227" s="267"/>
      <c r="AK227" s="267"/>
    </row>
    <row r="228" spans="1:37" ht="7.95" hidden="1" customHeight="1" thickBot="1" x14ac:dyDescent="0.3">
      <c r="B228" s="236"/>
      <c r="C228" s="237"/>
      <c r="D228" s="237"/>
      <c r="E228" s="237"/>
      <c r="F228" s="237"/>
      <c r="G228" s="237"/>
      <c r="H228" s="237"/>
      <c r="I228" s="237"/>
      <c r="J228" s="238"/>
      <c r="M228" s="6"/>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row>
    <row r="229" spans="1:37" s="9" customFormat="1" ht="7.5" hidden="1" customHeight="1" x14ac:dyDescent="0.25">
      <c r="B229" s="42"/>
      <c r="C229" s="38"/>
      <c r="D229" s="40"/>
      <c r="E229" s="40"/>
      <c r="F229" s="40"/>
      <c r="G229" s="40"/>
      <c r="H229" s="40"/>
      <c r="I229" s="40"/>
      <c r="J229" s="11"/>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row>
    <row r="230" spans="1:37" hidden="1" x14ac:dyDescent="0.25">
      <c r="A230" s="233"/>
      <c r="B230" s="99" t="s">
        <v>84</v>
      </c>
      <c r="C230" s="500"/>
      <c r="D230" s="500"/>
      <c r="E230" s="500"/>
      <c r="F230" s="415" t="str">
        <f>IF(ISBLANK('Anlage zum Antrag'!F240)," ",IF($F$60="J",'Anlage zum Antrag'!F240,IF($F$60,'Anlage zum Antrag'!F240," ")))</f>
        <v xml:space="preserve"> </v>
      </c>
      <c r="G230" s="97" t="s">
        <v>51</v>
      </c>
      <c r="H230" s="97"/>
      <c r="I230" s="97"/>
      <c r="J230" s="102"/>
      <c r="L230" s="372"/>
      <c r="M230" s="30"/>
      <c r="N230" s="389"/>
      <c r="O230" s="389"/>
    </row>
    <row r="231" spans="1:37" ht="7.2" hidden="1" customHeight="1" x14ac:dyDescent="0.25">
      <c r="A231" s="1"/>
      <c r="B231" s="99"/>
      <c r="C231" s="500"/>
      <c r="D231" s="500"/>
      <c r="E231" s="500"/>
      <c r="F231" s="1"/>
      <c r="G231" s="1"/>
      <c r="H231" s="100"/>
      <c r="I231" s="240"/>
      <c r="J231" s="102"/>
    </row>
    <row r="232" spans="1:37" ht="10.95" hidden="1" customHeight="1" x14ac:dyDescent="0.25">
      <c r="A232" s="1"/>
      <c r="B232" s="137" t="s">
        <v>94</v>
      </c>
      <c r="C232" s="14"/>
      <c r="D232" s="14"/>
      <c r="E232" s="117"/>
      <c r="F232" s="49"/>
      <c r="G232" s="50"/>
      <c r="H232" s="49"/>
      <c r="I232" s="10"/>
      <c r="J232" s="102"/>
      <c r="L232" s="52"/>
    </row>
    <row r="233" spans="1:37" ht="4.5" hidden="1" customHeight="1" x14ac:dyDescent="0.25">
      <c r="A233" s="1"/>
      <c r="B233" s="90"/>
      <c r="C233" s="97"/>
      <c r="D233" s="92"/>
      <c r="E233" s="92"/>
      <c r="F233" s="58"/>
      <c r="G233" s="9"/>
      <c r="H233" s="58"/>
      <c r="I233" s="10"/>
      <c r="J233" s="102"/>
      <c r="L233" s="372"/>
      <c r="M233" s="30"/>
    </row>
    <row r="234" spans="1:37" ht="15" hidden="1" customHeight="1" x14ac:dyDescent="0.25">
      <c r="A234" s="1"/>
      <c r="B234" s="99" t="s">
        <v>194</v>
      </c>
      <c r="C234" s="1"/>
      <c r="D234" s="1"/>
      <c r="E234" s="102"/>
      <c r="F234" s="55" t="s">
        <v>233</v>
      </c>
      <c r="G234" s="140" t="s">
        <v>3</v>
      </c>
      <c r="H234" s="55"/>
      <c r="I234" s="140" t="s">
        <v>2</v>
      </c>
      <c r="J234" s="102"/>
      <c r="L234" s="52"/>
      <c r="M234" s="373"/>
    </row>
    <row r="235" spans="1:37" ht="5.25" hidden="1" customHeight="1" x14ac:dyDescent="0.25">
      <c r="A235" s="1"/>
      <c r="B235" s="90"/>
      <c r="C235" s="97"/>
      <c r="D235" s="92"/>
      <c r="E235" s="92"/>
      <c r="F235" s="92"/>
      <c r="G235" s="92"/>
      <c r="H235" s="92"/>
      <c r="I235" s="92"/>
      <c r="J235" s="102"/>
      <c r="L235" s="372"/>
      <c r="M235" s="390"/>
    </row>
    <row r="236" spans="1:37" ht="15" hidden="1" customHeight="1" x14ac:dyDescent="0.25">
      <c r="A236" s="1"/>
      <c r="B236" s="99" t="s">
        <v>193</v>
      </c>
      <c r="C236" s="1"/>
      <c r="D236" s="1"/>
      <c r="E236" s="241"/>
      <c r="F236" s="55" t="s">
        <v>233</v>
      </c>
      <c r="G236" s="140" t="s">
        <v>3</v>
      </c>
      <c r="H236" s="55"/>
      <c r="I236" s="140" t="s">
        <v>2</v>
      </c>
      <c r="J236" s="102"/>
      <c r="L236" s="52"/>
      <c r="M236" s="390"/>
    </row>
    <row r="237" spans="1:37" ht="7.95" hidden="1" customHeight="1" x14ac:dyDescent="0.25">
      <c r="A237" s="1"/>
      <c r="B237" s="99"/>
      <c r="C237" s="500"/>
      <c r="D237" s="500"/>
      <c r="E237" s="92"/>
      <c r="F237" s="92"/>
      <c r="G237" s="92"/>
      <c r="H237" s="92"/>
      <c r="I237" s="92"/>
      <c r="J237" s="102"/>
      <c r="L237" s="372"/>
      <c r="M237" s="30"/>
    </row>
    <row r="238" spans="1:37" ht="13.5" hidden="1" customHeight="1" x14ac:dyDescent="0.25">
      <c r="A238" s="1"/>
      <c r="B238" s="99"/>
      <c r="C238" s="500"/>
      <c r="D238" s="500"/>
      <c r="E238" s="92"/>
      <c r="F238" s="92"/>
      <c r="G238" s="92"/>
      <c r="H238" s="92"/>
      <c r="I238" s="92"/>
      <c r="J238" s="102"/>
      <c r="L238" s="372"/>
      <c r="M238" s="30"/>
    </row>
    <row r="239" spans="1:37" ht="6" hidden="1" customHeight="1" x14ac:dyDescent="0.25">
      <c r="A239" s="1"/>
      <c r="B239" s="99"/>
      <c r="C239" s="500"/>
      <c r="D239" s="500"/>
      <c r="E239" s="92"/>
      <c r="F239" s="92"/>
      <c r="G239" s="92"/>
      <c r="H239" s="92"/>
      <c r="I239" s="92"/>
      <c r="J239" s="102"/>
      <c r="L239" s="372"/>
      <c r="M239" s="30"/>
    </row>
    <row r="240" spans="1:37" ht="12.75" hidden="1" customHeight="1" x14ac:dyDescent="0.25">
      <c r="A240" s="1"/>
      <c r="B240" s="526" t="s">
        <v>85</v>
      </c>
      <c r="C240" s="653"/>
      <c r="D240" s="653"/>
      <c r="E240" s="653"/>
      <c r="F240" s="653"/>
      <c r="G240" s="653"/>
      <c r="H240" s="748">
        <f>IF('Anlage zum Antrag'!H250=0,0,IF($F$60="J",IF(F234="x",MIN(F212,'Anlage zum Antrag'!F222)*440,IF(F234="x",MIN(F212,'Anlage zum Antrag'!F222)*440,IF(F234="x",MIN(F212,'Anlage zum Antrag'!F222)*440,""))),IF($F$60="T",IF(F234="x",MIN(F212,'Anlage zum Antrag'!F222)*440,IF(F234="x",MIN(F212,'Anlage zum Antrag'!F222)*440,IF(F234="x",MIN(F212,'Anlage zum Antrag'!F222)*440,"")))," ")))</f>
        <v>0</v>
      </c>
      <c r="I240" s="748"/>
      <c r="J240" s="102"/>
      <c r="L240" s="52"/>
      <c r="M240" s="418" t="s">
        <v>236</v>
      </c>
    </row>
    <row r="241" spans="1:37" ht="5.25" hidden="1" customHeight="1" x14ac:dyDescent="0.25">
      <c r="A241" s="1"/>
      <c r="B241" s="8"/>
      <c r="C241" s="500"/>
      <c r="D241" s="500"/>
      <c r="E241" s="500"/>
      <c r="F241" s="1"/>
      <c r="G241" s="1"/>
      <c r="H241" s="100"/>
      <c r="I241" s="240"/>
      <c r="J241" s="102"/>
    </row>
    <row r="242" spans="1:37" ht="12.75" hidden="1" customHeight="1" x14ac:dyDescent="0.25">
      <c r="A242" s="1"/>
      <c r="B242" s="526" t="str">
        <f>IF(F234="","","  (bei Pflege mit dem Spacer)")</f>
        <v xml:space="preserve">  (bei Pflege mit dem Spacer)</v>
      </c>
      <c r="C242" s="653"/>
      <c r="D242" s="653"/>
      <c r="E242" s="653"/>
      <c r="F242" s="653"/>
      <c r="G242" s="653"/>
      <c r="H242" s="748">
        <f>IF('Anlage zum Antrag'!H252=0,0,IF($F$60="J",IF(F236="x",MIN(F212,'Anlage zum Antrag'!F224)*440,IF(F236="x",MIN(F212,'Anlage zum Antrag'!F224)*440,IF(F236="x",MIN(F212,'Anlage zum Antrag'!F224)*440,""))),IF($F$60="T",IF(F236="x",MIN(F212,'Anlage zum Antrag'!F224)*440,IF(F236="x",MIN(F212,'Anlage zum Antrag'!F224)*440,IF(F236="x",MIN(F212,'Anlage zum Antrag'!F224)*440,"")))," ")))</f>
        <v>0</v>
      </c>
      <c r="I242" s="748"/>
      <c r="J242" s="102"/>
    </row>
    <row r="243" spans="1:37" ht="5.25" hidden="1" customHeight="1" x14ac:dyDescent="0.25">
      <c r="A243" s="1"/>
      <c r="B243" s="8"/>
      <c r="C243" s="500"/>
      <c r="D243" s="500"/>
      <c r="E243" s="500"/>
      <c r="F243" s="1"/>
      <c r="G243" s="1"/>
      <c r="J243" s="102"/>
      <c r="AJ243" s="9"/>
      <c r="AK243" s="9"/>
    </row>
    <row r="244" spans="1:37" ht="12.75" hidden="1" customHeight="1" x14ac:dyDescent="0.25">
      <c r="A244" s="1"/>
      <c r="B244" s="526" t="str">
        <f>IF(F236="","","  (bei konventioneller Pflege)")</f>
        <v xml:space="preserve">  (bei konventioneller Pflege)</v>
      </c>
      <c r="C244" s="653"/>
      <c r="D244" s="653"/>
      <c r="E244" s="653"/>
      <c r="F244" s="653"/>
      <c r="G244" s="653"/>
      <c r="J244" s="102"/>
      <c r="N244" s="30"/>
      <c r="O244" s="30"/>
      <c r="AJ244" s="9"/>
      <c r="AK244" s="9"/>
    </row>
    <row r="245" spans="1:37" ht="5.25" hidden="1" customHeight="1" x14ac:dyDescent="0.25">
      <c r="A245" s="1"/>
      <c r="B245" s="8"/>
      <c r="C245" s="500"/>
      <c r="D245" s="500"/>
      <c r="E245" s="500"/>
      <c r="F245" s="1"/>
      <c r="G245" s="1"/>
      <c r="H245" s="100"/>
      <c r="I245" s="240"/>
      <c r="J245" s="102"/>
      <c r="M245" s="388"/>
      <c r="N245" s="389"/>
      <c r="P245" s="7"/>
    </row>
    <row r="246" spans="1:37" hidden="1" x14ac:dyDescent="0.25">
      <c r="A246" s="1"/>
      <c r="B246" s="8"/>
      <c r="C246" s="500"/>
      <c r="D246" s="500"/>
      <c r="E246" s="500"/>
      <c r="F246" s="1"/>
      <c r="G246" s="1"/>
      <c r="H246" s="100"/>
      <c r="I246" s="240"/>
      <c r="J246" s="102"/>
      <c r="N246" s="389"/>
      <c r="P246" s="7"/>
    </row>
    <row r="247" spans="1:37" s="9" customFormat="1" ht="7.5" hidden="1" customHeight="1" thickBot="1" x14ac:dyDescent="0.3">
      <c r="B247" s="8"/>
      <c r="C247" s="97"/>
      <c r="D247" s="494"/>
      <c r="E247" s="494"/>
      <c r="F247" s="494"/>
      <c r="G247" s="494"/>
      <c r="H247" s="494"/>
      <c r="I247" s="494"/>
      <c r="J247" s="11"/>
      <c r="K247" s="12"/>
      <c r="L247" s="12"/>
      <c r="M247" s="12"/>
      <c r="N247" s="12"/>
      <c r="O247" s="12"/>
      <c r="P247" s="7"/>
      <c r="Q247" s="12"/>
      <c r="R247" s="12"/>
      <c r="S247" s="12"/>
      <c r="T247" s="12"/>
      <c r="U247" s="12"/>
      <c r="V247" s="12"/>
      <c r="W247" s="12"/>
      <c r="X247" s="12"/>
      <c r="Y247" s="12"/>
      <c r="Z247" s="12"/>
      <c r="AA247" s="12"/>
      <c r="AB247" s="12"/>
      <c r="AC247" s="12"/>
      <c r="AD247" s="12"/>
      <c r="AE247" s="12"/>
      <c r="AF247" s="12"/>
      <c r="AG247" s="12"/>
      <c r="AH247" s="12"/>
      <c r="AI247" s="12"/>
      <c r="AJ247" s="12"/>
      <c r="AK247" s="12"/>
    </row>
    <row r="248" spans="1:37" s="9" customFormat="1" ht="7.5" customHeight="1" x14ac:dyDescent="0.25">
      <c r="B248" s="42"/>
      <c r="C248" s="38"/>
      <c r="D248" s="40"/>
      <c r="E248" s="40"/>
      <c r="F248" s="40"/>
      <c r="G248" s="40"/>
      <c r="H248" s="40"/>
      <c r="I248" s="40"/>
      <c r="J248" s="11"/>
      <c r="K248" s="12"/>
      <c r="L248" s="12"/>
      <c r="M248" s="12"/>
      <c r="N248" s="12"/>
      <c r="O248" s="12"/>
      <c r="P248" s="7"/>
      <c r="Q248" s="12"/>
      <c r="R248" s="12"/>
      <c r="S248" s="12"/>
      <c r="T248" s="12"/>
      <c r="U248" s="12"/>
      <c r="V248" s="12"/>
      <c r="W248" s="12"/>
      <c r="X248" s="12"/>
      <c r="Y248" s="12"/>
      <c r="Z248" s="12"/>
      <c r="AA248" s="12"/>
      <c r="AB248" s="12"/>
      <c r="AC248" s="12"/>
      <c r="AD248" s="12"/>
      <c r="AE248" s="12"/>
      <c r="AF248" s="12"/>
      <c r="AG248" s="12"/>
      <c r="AH248" s="12"/>
      <c r="AI248" s="12"/>
      <c r="AJ248" s="12"/>
      <c r="AK248" s="12"/>
    </row>
    <row r="249" spans="1:37" x14ac:dyDescent="0.25">
      <c r="A249" s="9"/>
      <c r="B249" s="108" t="s">
        <v>197</v>
      </c>
      <c r="C249" s="140"/>
      <c r="D249" s="140"/>
      <c r="E249" s="140"/>
      <c r="F249" s="140"/>
      <c r="G249" s="140"/>
      <c r="H249" s="140"/>
      <c r="I249" s="140"/>
      <c r="J249" s="11"/>
      <c r="P249" s="7"/>
    </row>
    <row r="250" spans="1:37" ht="6" customHeight="1" x14ac:dyDescent="0.25">
      <c r="A250" s="9"/>
      <c r="B250" s="8"/>
      <c r="C250" s="242"/>
      <c r="D250" s="494"/>
      <c r="E250" s="243"/>
      <c r="F250" s="243"/>
      <c r="G250" s="494"/>
      <c r="H250" s="494"/>
      <c r="I250" s="494"/>
      <c r="J250" s="11"/>
      <c r="P250" s="7"/>
    </row>
    <row r="251" spans="1:37" s="6" customFormat="1" x14ac:dyDescent="0.25">
      <c r="A251" s="9"/>
      <c r="B251" s="108" t="s">
        <v>198</v>
      </c>
      <c r="C251" s="493"/>
      <c r="D251" s="494"/>
      <c r="E251" s="671" t="str">
        <f>IF($F$60="J",'Anlage zum Antrag'!E261,IF($F$60="T",'Anlage zum Antrag'!E261,""))</f>
        <v/>
      </c>
      <c r="F251" s="672"/>
      <c r="G251" s="494" t="s">
        <v>199</v>
      </c>
      <c r="H251" s="754" t="str">
        <f>IF($F$60="J",IF(ISBLANK('Anlage zum Antrag'!E261)," ",MIN(960*MIN('Anlage zum Antrag'!E261,E255),2.4*MIN('Anlage zum Antrag'!E261,E251)+0.13*MIN('Anlage zum Antrag'!E263,E253))),IF(E255=""," ",(MIN(960*MIN('Anlage zum Antrag'!E265,E255),2.4*MIN('Anlage zum Antrag'!E261,E251)+0.13*MIN('Anlage zum Antrag'!E263,E253)))))</f>
        <v xml:space="preserve"> </v>
      </c>
      <c r="I251" s="755"/>
      <c r="J251" s="11"/>
      <c r="P251" s="7"/>
    </row>
    <row r="252" spans="1:37" s="6" customFormat="1" ht="6" customHeight="1" x14ac:dyDescent="0.25">
      <c r="A252" s="9"/>
      <c r="B252" s="8"/>
      <c r="C252" s="242"/>
      <c r="D252" s="204"/>
      <c r="E252" s="243"/>
      <c r="F252" s="243"/>
      <c r="G252" s="204"/>
      <c r="H252" s="204"/>
      <c r="I252" s="204"/>
      <c r="J252" s="11"/>
      <c r="P252" s="7"/>
    </row>
    <row r="253" spans="1:37" s="6" customFormat="1" x14ac:dyDescent="0.25">
      <c r="A253" s="9"/>
      <c r="B253" s="108" t="s">
        <v>200</v>
      </c>
      <c r="C253" s="139"/>
      <c r="D253" s="204"/>
      <c r="E253" s="671" t="str">
        <f>IF($F$60="J",'Anlage zum Antrag'!E263,IF($F$60="T",'Anlage zum Antrag'!E263,""))</f>
        <v/>
      </c>
      <c r="F253" s="672"/>
      <c r="G253" s="204" t="s">
        <v>199</v>
      </c>
      <c r="H253" s="244"/>
      <c r="I253" s="244"/>
      <c r="J253" s="11"/>
      <c r="P253" s="7"/>
    </row>
    <row r="254" spans="1:37" s="6" customFormat="1" ht="6" customHeight="1" x14ac:dyDescent="0.25">
      <c r="A254" s="9"/>
      <c r="B254" s="8"/>
      <c r="C254" s="242"/>
      <c r="D254" s="204"/>
      <c r="E254" s="243"/>
      <c r="F254" s="243"/>
      <c r="G254" s="204"/>
      <c r="H254" s="204"/>
      <c r="I254" s="204"/>
      <c r="J254" s="11"/>
      <c r="P254" s="7"/>
    </row>
    <row r="255" spans="1:37" s="6" customFormat="1" x14ac:dyDescent="0.25">
      <c r="A255" s="9"/>
      <c r="B255" s="8" t="s">
        <v>201</v>
      </c>
      <c r="C255" s="204"/>
      <c r="D255" s="204"/>
      <c r="E255" s="671" t="str">
        <f>IF($F$60="J",'Anlage zum Antrag'!E265,IF($F$60="T",'Anlage zum Antrag'!E265,""))</f>
        <v/>
      </c>
      <c r="F255" s="672"/>
      <c r="G255" s="204" t="s">
        <v>37</v>
      </c>
      <c r="H255" s="244"/>
      <c r="I255" s="244"/>
      <c r="J255" s="11"/>
      <c r="L255" s="69"/>
      <c r="AJ255" s="9"/>
      <c r="AK255" s="9"/>
    </row>
    <row r="256" spans="1:37" s="6" customFormat="1" ht="6" customHeight="1" x14ac:dyDescent="0.25">
      <c r="A256" s="9"/>
      <c r="B256" s="8"/>
      <c r="C256" s="204"/>
      <c r="D256" s="204"/>
      <c r="E256" s="245"/>
      <c r="F256" s="245"/>
      <c r="G256" s="204"/>
      <c r="H256" s="244"/>
      <c r="I256" s="244"/>
      <c r="J256" s="11"/>
      <c r="AJ256" s="9"/>
      <c r="AK256" s="9"/>
    </row>
    <row r="257" spans="1:37" s="6" customFormat="1" x14ac:dyDescent="0.25">
      <c r="A257" s="9"/>
      <c r="B257" s="8" t="s">
        <v>202</v>
      </c>
      <c r="C257" s="204"/>
      <c r="D257" s="204"/>
      <c r="E257" s="751" t="str">
        <f>IF($F$60="J",'Anlage zum Antrag'!E267,IF($F$60="T",'Anlage zum Antrag'!E267,""))</f>
        <v/>
      </c>
      <c r="F257" s="752"/>
      <c r="G257" s="752"/>
      <c r="H257" s="752"/>
      <c r="I257" s="753"/>
      <c r="J257" s="11"/>
      <c r="N257" s="210"/>
      <c r="O257" s="210"/>
      <c r="AJ257" s="9"/>
      <c r="AK257" s="9"/>
    </row>
    <row r="258" spans="1:37" ht="12.75" hidden="1" customHeight="1" x14ac:dyDescent="0.25">
      <c r="A258" s="9"/>
      <c r="B258" s="8"/>
      <c r="C258" s="204"/>
      <c r="D258" s="204"/>
      <c r="E258" s="204"/>
      <c r="F258" s="204"/>
      <c r="G258" s="204"/>
      <c r="H258" s="204"/>
      <c r="I258" s="204"/>
      <c r="J258" s="11"/>
      <c r="N258" s="86"/>
      <c r="P258" s="7"/>
    </row>
    <row r="259" spans="1:37" s="9" customFormat="1" ht="7.2" hidden="1" customHeight="1" thickBot="1" x14ac:dyDescent="0.3">
      <c r="B259" s="8"/>
      <c r="C259" s="97"/>
      <c r="D259" s="204"/>
      <c r="E259" s="204"/>
      <c r="F259" s="204"/>
      <c r="G259" s="204"/>
      <c r="H259" s="204"/>
      <c r="I259" s="204"/>
      <c r="J259" s="11"/>
      <c r="K259" s="12"/>
      <c r="L259" s="12"/>
      <c r="M259" s="12"/>
      <c r="N259" s="12"/>
      <c r="O259" s="12"/>
      <c r="P259" s="7"/>
      <c r="Q259" s="12"/>
      <c r="R259" s="12"/>
      <c r="S259" s="12"/>
      <c r="T259" s="12"/>
      <c r="U259" s="12"/>
      <c r="V259" s="12"/>
      <c r="W259" s="12"/>
      <c r="X259" s="12"/>
      <c r="Y259" s="12"/>
      <c r="Z259" s="12"/>
      <c r="AA259" s="12"/>
      <c r="AB259" s="12"/>
      <c r="AC259" s="12"/>
      <c r="AD259" s="12"/>
      <c r="AE259" s="12"/>
      <c r="AF259" s="12"/>
      <c r="AG259" s="12"/>
      <c r="AH259" s="12"/>
      <c r="AI259" s="12"/>
      <c r="AJ259" s="12"/>
      <c r="AK259" s="12"/>
    </row>
    <row r="260" spans="1:37" s="9" customFormat="1" ht="7.5" customHeight="1" thickBot="1" x14ac:dyDescent="0.3">
      <c r="B260" s="246"/>
      <c r="C260" s="247"/>
      <c r="D260" s="248"/>
      <c r="E260" s="248"/>
      <c r="F260" s="248"/>
      <c r="G260" s="248"/>
      <c r="H260" s="248"/>
      <c r="I260" s="248"/>
      <c r="J260" s="249"/>
      <c r="K260" s="12"/>
      <c r="L260" s="61"/>
      <c r="M260" s="61"/>
      <c r="N260" s="61"/>
      <c r="O260" s="62"/>
      <c r="P260" s="392"/>
      <c r="Q260" s="61"/>
      <c r="R260" s="61"/>
      <c r="S260" s="61"/>
      <c r="T260" s="61"/>
      <c r="U260" s="61"/>
      <c r="V260" s="61"/>
      <c r="W260" s="61"/>
      <c r="X260" s="61"/>
      <c r="Y260" s="61"/>
      <c r="Z260" s="61"/>
      <c r="AA260" s="61"/>
      <c r="AB260" s="61"/>
      <c r="AC260" s="61"/>
      <c r="AD260" s="61"/>
      <c r="AE260" s="61"/>
      <c r="AF260" s="61"/>
      <c r="AG260" s="61"/>
      <c r="AH260" s="61"/>
      <c r="AI260" s="61"/>
      <c r="AJ260" s="61"/>
      <c r="AK260" s="61"/>
    </row>
    <row r="261" spans="1:37" s="9" customFormat="1" ht="7.5" customHeight="1" x14ac:dyDescent="0.25">
      <c r="B261" s="42"/>
      <c r="C261" s="38"/>
      <c r="D261" s="40"/>
      <c r="E261" s="40"/>
      <c r="F261" s="40"/>
      <c r="G261" s="40"/>
      <c r="H261" s="40"/>
      <c r="I261" s="40"/>
      <c r="J261" s="11"/>
      <c r="K261" s="12"/>
      <c r="L261" s="61"/>
      <c r="M261" s="61"/>
      <c r="N261" s="61"/>
      <c r="O261" s="61"/>
      <c r="P261" s="392"/>
      <c r="Q261" s="61"/>
      <c r="R261" s="61"/>
      <c r="S261" s="61"/>
      <c r="T261" s="61"/>
      <c r="U261" s="61"/>
      <c r="V261" s="61"/>
      <c r="W261" s="61"/>
      <c r="X261" s="61"/>
      <c r="Y261" s="61"/>
      <c r="Z261" s="61"/>
      <c r="AA261" s="61"/>
      <c r="AB261" s="61"/>
      <c r="AC261" s="61"/>
      <c r="AD261" s="61"/>
      <c r="AE261" s="61"/>
      <c r="AF261" s="61"/>
      <c r="AG261" s="61"/>
      <c r="AH261" s="61"/>
      <c r="AI261" s="61"/>
      <c r="AJ261" s="61"/>
      <c r="AK261" s="61"/>
    </row>
    <row r="262" spans="1:37" ht="13.5" customHeight="1" x14ac:dyDescent="0.25">
      <c r="A262" s="9"/>
      <c r="B262" s="108" t="s">
        <v>203</v>
      </c>
      <c r="C262" s="140"/>
      <c r="D262" s="140"/>
      <c r="E262" s="140"/>
      <c r="F262" s="140"/>
      <c r="G262" s="140"/>
      <c r="H262" s="140"/>
      <c r="I262" s="140"/>
      <c r="J262" s="11"/>
      <c r="L262" s="61"/>
      <c r="M262" s="61"/>
      <c r="N262" s="61"/>
      <c r="O262" s="61"/>
      <c r="P262" s="392"/>
      <c r="Q262" s="61"/>
      <c r="R262" s="61"/>
      <c r="S262" s="61"/>
      <c r="T262" s="61"/>
      <c r="U262" s="61"/>
      <c r="V262" s="61"/>
      <c r="W262" s="61"/>
      <c r="X262" s="61"/>
      <c r="Y262" s="61"/>
      <c r="Z262" s="61"/>
      <c r="AA262" s="61"/>
      <c r="AB262" s="61"/>
      <c r="AC262" s="61"/>
      <c r="AD262" s="61"/>
      <c r="AE262" s="61"/>
      <c r="AF262" s="61"/>
      <c r="AG262" s="61"/>
      <c r="AH262" s="61"/>
      <c r="AI262" s="61"/>
      <c r="AJ262" s="61"/>
      <c r="AK262" s="61"/>
    </row>
    <row r="263" spans="1:37" ht="6" customHeight="1" x14ac:dyDescent="0.25">
      <c r="A263" s="9"/>
      <c r="B263" s="8"/>
      <c r="C263" s="242"/>
      <c r="D263" s="204"/>
      <c r="E263" s="243"/>
      <c r="F263" s="243"/>
      <c r="G263" s="204"/>
      <c r="H263" s="204"/>
      <c r="I263" s="204"/>
      <c r="J263" s="11"/>
      <c r="P263" s="7"/>
    </row>
    <row r="264" spans="1:37" s="61" customFormat="1" ht="13.8" x14ac:dyDescent="0.25">
      <c r="A264" s="62"/>
      <c r="B264" s="108" t="s">
        <v>204</v>
      </c>
      <c r="C264" s="139"/>
      <c r="D264" s="250"/>
      <c r="E264" s="671" t="str">
        <f>IF($F$60="J",'Anlage zum Antrag'!E272,IF($F$60="T",'Anlage zum Antrag'!E272,""))</f>
        <v/>
      </c>
      <c r="F264" s="672"/>
      <c r="G264" s="204" t="s">
        <v>205</v>
      </c>
      <c r="H264" s="754" t="str">
        <f>IF($F$60="J",IF(ISBLANK('Anlage zum Antrag'!E272)," ",(MIN(960*'Anlage zum Antrag'!E274,10*'Anlage zum Antrag'!E272,960*E266,10*E264))),
IF(E266=""," ",(MIN(960*'Anlage zum Antrag'!E274,10*'Anlage zum Antrag'!E272,960*E266,10*E264))))</f>
        <v xml:space="preserve"> </v>
      </c>
      <c r="I264" s="755"/>
      <c r="J264" s="65"/>
      <c r="L264" s="12"/>
      <c r="M264" s="12"/>
      <c r="N264" s="86"/>
      <c r="O264" s="12"/>
      <c r="P264" s="7"/>
      <c r="Q264" s="12"/>
      <c r="R264" s="12"/>
      <c r="S264" s="12"/>
      <c r="T264" s="12"/>
      <c r="U264" s="12"/>
      <c r="V264" s="12"/>
      <c r="W264" s="12"/>
      <c r="X264" s="12"/>
      <c r="Y264" s="12"/>
      <c r="Z264" s="12"/>
      <c r="AA264" s="12"/>
      <c r="AB264" s="12"/>
      <c r="AC264" s="12"/>
      <c r="AD264" s="12"/>
      <c r="AE264" s="12"/>
      <c r="AF264" s="12"/>
      <c r="AG264" s="12"/>
      <c r="AH264" s="12"/>
      <c r="AI264" s="12"/>
      <c r="AJ264" s="12"/>
      <c r="AK264" s="12"/>
    </row>
    <row r="265" spans="1:37" s="61" customFormat="1" ht="6" customHeight="1" x14ac:dyDescent="0.25">
      <c r="A265" s="62"/>
      <c r="B265" s="8"/>
      <c r="C265" s="242"/>
      <c r="D265" s="250"/>
      <c r="E265" s="243"/>
      <c r="F265" s="243"/>
      <c r="G265" s="204"/>
      <c r="H265" s="494"/>
      <c r="I265" s="494"/>
      <c r="J265" s="65"/>
      <c r="L265" s="12"/>
      <c r="M265" s="12"/>
      <c r="N265" s="12"/>
      <c r="O265" s="12"/>
      <c r="P265" s="7"/>
      <c r="Q265" s="12"/>
      <c r="R265" s="12"/>
      <c r="S265" s="12"/>
      <c r="T265" s="12"/>
      <c r="U265" s="12"/>
      <c r="V265" s="12"/>
      <c r="W265" s="12"/>
      <c r="X265" s="12"/>
      <c r="Y265" s="12"/>
      <c r="Z265" s="12"/>
      <c r="AA265" s="12"/>
      <c r="AB265" s="12"/>
      <c r="AC265" s="12"/>
      <c r="AD265" s="12"/>
      <c r="AE265" s="12"/>
      <c r="AF265" s="12"/>
      <c r="AG265" s="12"/>
      <c r="AH265" s="12"/>
      <c r="AI265" s="12"/>
      <c r="AJ265" s="12"/>
      <c r="AK265" s="12"/>
    </row>
    <row r="266" spans="1:37" s="61" customFormat="1" x14ac:dyDescent="0.25">
      <c r="A266" s="62"/>
      <c r="B266" s="8" t="s">
        <v>201</v>
      </c>
      <c r="C266" s="204"/>
      <c r="D266" s="250"/>
      <c r="E266" s="671" t="str">
        <f>IF($F$60="J",'Anlage zum Antrag'!E274,IF($F$60="T",'Anlage zum Antrag'!E274,""))</f>
        <v/>
      </c>
      <c r="F266" s="672"/>
      <c r="G266" s="204" t="s">
        <v>206</v>
      </c>
      <c r="H266" s="244"/>
      <c r="I266" s="244"/>
      <c r="J266" s="65"/>
      <c r="L266" s="6"/>
      <c r="M266" s="6"/>
      <c r="N266" s="6"/>
      <c r="O266" s="9"/>
      <c r="P266" s="7"/>
      <c r="Q266" s="6"/>
      <c r="R266" s="6"/>
      <c r="S266" s="6"/>
      <c r="T266" s="6"/>
      <c r="U266" s="6"/>
      <c r="V266" s="6"/>
      <c r="W266" s="6"/>
      <c r="X266" s="6"/>
      <c r="Y266" s="6"/>
      <c r="Z266" s="6"/>
      <c r="AA266" s="6"/>
      <c r="AB266" s="6"/>
      <c r="AC266" s="6"/>
      <c r="AD266" s="6"/>
      <c r="AE266" s="6"/>
      <c r="AF266" s="6"/>
      <c r="AG266" s="6"/>
      <c r="AH266" s="6"/>
      <c r="AI266" s="6"/>
      <c r="AJ266" s="6"/>
      <c r="AK266" s="6"/>
    </row>
    <row r="267" spans="1:37" ht="6" customHeight="1" x14ac:dyDescent="0.25">
      <c r="A267" s="9"/>
      <c r="B267" s="8"/>
      <c r="C267" s="242"/>
      <c r="D267" s="204"/>
      <c r="E267" s="243"/>
      <c r="F267" s="243"/>
      <c r="G267" s="204"/>
      <c r="H267" s="494"/>
      <c r="I267" s="494"/>
      <c r="J267" s="11"/>
      <c r="L267" s="6"/>
      <c r="M267" s="6"/>
      <c r="N267" s="6"/>
      <c r="O267" s="6"/>
      <c r="P267" s="7"/>
      <c r="Q267" s="6"/>
      <c r="R267" s="6"/>
      <c r="S267" s="6"/>
      <c r="T267" s="6"/>
      <c r="U267" s="6"/>
      <c r="V267" s="6"/>
      <c r="W267" s="6"/>
      <c r="X267" s="6"/>
      <c r="Y267" s="6"/>
      <c r="Z267" s="6"/>
      <c r="AA267" s="6"/>
      <c r="AB267" s="6"/>
      <c r="AC267" s="6"/>
      <c r="AD267" s="6"/>
      <c r="AE267" s="6"/>
      <c r="AF267" s="6"/>
      <c r="AG267" s="6"/>
      <c r="AH267" s="6"/>
      <c r="AI267" s="6"/>
      <c r="AJ267" s="6"/>
      <c r="AK267" s="6"/>
    </row>
    <row r="268" spans="1:37" ht="13.5" customHeight="1" x14ac:dyDescent="0.25">
      <c r="A268" s="9"/>
      <c r="B268" s="108" t="s">
        <v>207</v>
      </c>
      <c r="C268" s="140"/>
      <c r="D268" s="140"/>
      <c r="E268" s="140"/>
      <c r="F268" s="140"/>
      <c r="G268" s="140"/>
      <c r="H268" s="140"/>
      <c r="I268" s="140"/>
      <c r="J268" s="11"/>
      <c r="L268" s="6"/>
      <c r="M268" s="6"/>
      <c r="N268" s="6"/>
      <c r="O268" s="6"/>
      <c r="P268" s="7"/>
      <c r="Q268" s="6"/>
      <c r="R268" s="6"/>
      <c r="S268" s="6"/>
      <c r="T268" s="6"/>
      <c r="U268" s="6"/>
      <c r="V268" s="6"/>
      <c r="W268" s="6"/>
      <c r="X268" s="6"/>
      <c r="Y268" s="6"/>
      <c r="Z268" s="6"/>
      <c r="AA268" s="6"/>
      <c r="AB268" s="6"/>
      <c r="AC268" s="6"/>
      <c r="AD268" s="6"/>
      <c r="AE268" s="6"/>
      <c r="AF268" s="6"/>
      <c r="AG268" s="6"/>
      <c r="AH268" s="6"/>
      <c r="AI268" s="6"/>
      <c r="AJ268" s="6"/>
      <c r="AK268" s="6"/>
    </row>
    <row r="269" spans="1:37" ht="6" customHeight="1" x14ac:dyDescent="0.25">
      <c r="A269" s="9"/>
      <c r="B269" s="8"/>
      <c r="C269" s="242"/>
      <c r="D269" s="204"/>
      <c r="E269" s="243"/>
      <c r="F269" s="243"/>
      <c r="G269" s="204"/>
      <c r="H269" s="494"/>
      <c r="I269" s="494"/>
      <c r="J269" s="11"/>
      <c r="L269" s="267"/>
      <c r="M269" s="267"/>
      <c r="P269" s="7"/>
    </row>
    <row r="270" spans="1:37" s="6" customFormat="1" x14ac:dyDescent="0.25">
      <c r="A270" s="9"/>
      <c r="B270" s="108" t="s">
        <v>212</v>
      </c>
      <c r="C270" s="139"/>
      <c r="D270" s="204"/>
      <c r="E270" s="671" t="str">
        <f>IF($F$60="J",'Anlage zum Antrag'!E278,IF($F$60="T",'Anlage zum Antrag'!E278,""))</f>
        <v/>
      </c>
      <c r="F270" s="672"/>
      <c r="G270" s="204" t="s">
        <v>209</v>
      </c>
      <c r="H270" s="754" t="str">
        <f>IF($P$60="J",IF(ISBLANK('Anlage zum Antrag'!E278)," ",(MIN(8*'Anlage zum Antrag'!E278,8*E270))),IF(E272=""," ",(MIN(8*'Anlage zum Antrag'!E278,8*E270))))</f>
        <v xml:space="preserve"> </v>
      </c>
      <c r="I270" s="755"/>
      <c r="J270" s="11"/>
      <c r="L270" s="267"/>
      <c r="M270" s="267"/>
      <c r="N270" s="12"/>
      <c r="O270" s="12"/>
      <c r="P270" s="7"/>
      <c r="Q270" s="12"/>
      <c r="R270" s="12"/>
      <c r="S270" s="12"/>
      <c r="T270" s="12"/>
      <c r="U270" s="12"/>
      <c r="V270" s="12"/>
      <c r="W270" s="12"/>
      <c r="X270" s="12"/>
      <c r="Y270" s="12"/>
      <c r="Z270" s="12"/>
      <c r="AA270" s="12"/>
      <c r="AB270" s="12"/>
      <c r="AC270" s="12"/>
      <c r="AD270" s="12"/>
      <c r="AE270" s="12"/>
      <c r="AF270" s="12"/>
      <c r="AG270" s="12"/>
      <c r="AH270" s="12"/>
      <c r="AI270" s="12"/>
      <c r="AJ270" s="12"/>
      <c r="AK270" s="12"/>
    </row>
    <row r="271" spans="1:37" s="6" customFormat="1" ht="6" customHeight="1" x14ac:dyDescent="0.25">
      <c r="A271" s="9"/>
      <c r="B271" s="8"/>
      <c r="C271" s="242"/>
      <c r="D271" s="204"/>
      <c r="E271" s="243"/>
      <c r="F271" s="243"/>
      <c r="G271" s="204"/>
      <c r="H271" s="204"/>
      <c r="I271" s="204"/>
      <c r="J271" s="11"/>
      <c r="L271" s="267"/>
      <c r="M271" s="267"/>
      <c r="N271" s="12"/>
      <c r="O271" s="12"/>
      <c r="P271" s="7"/>
      <c r="Q271" s="12"/>
      <c r="R271" s="12"/>
      <c r="S271" s="12"/>
      <c r="T271" s="12"/>
      <c r="U271" s="12"/>
      <c r="V271" s="12"/>
      <c r="W271" s="12"/>
      <c r="X271" s="12"/>
      <c r="Y271" s="12"/>
      <c r="Z271" s="12"/>
      <c r="AA271" s="12"/>
      <c r="AB271" s="12"/>
      <c r="AC271" s="12"/>
      <c r="AD271" s="12"/>
      <c r="AE271" s="12"/>
      <c r="AF271" s="12"/>
      <c r="AG271" s="12"/>
      <c r="AH271" s="12"/>
      <c r="AI271" s="12"/>
      <c r="AJ271" s="12"/>
      <c r="AK271" s="12"/>
    </row>
    <row r="272" spans="1:37" s="6" customFormat="1" ht="12.75" customHeight="1" x14ac:dyDescent="0.25">
      <c r="A272" s="9"/>
      <c r="B272" s="8" t="s">
        <v>201</v>
      </c>
      <c r="C272" s="204"/>
      <c r="D272" s="204"/>
      <c r="E272" s="671" t="str">
        <f>IF($F$60="J",'Anlage zum Antrag'!E280,IF($F$60="T",'Anlage zum Antrag'!E280,""))</f>
        <v/>
      </c>
      <c r="F272" s="672"/>
      <c r="G272" s="204" t="s">
        <v>37</v>
      </c>
      <c r="H272" s="244"/>
      <c r="I272" s="244"/>
      <c r="J272" s="11"/>
      <c r="L272" s="12"/>
      <c r="M272" s="12"/>
      <c r="N272" s="12"/>
      <c r="O272" s="12"/>
      <c r="P272" s="7"/>
      <c r="Q272" s="12"/>
      <c r="R272" s="12"/>
      <c r="S272" s="12"/>
      <c r="T272" s="12"/>
      <c r="U272" s="12"/>
      <c r="V272" s="12"/>
      <c r="W272" s="12"/>
      <c r="X272" s="12"/>
      <c r="Y272" s="12"/>
      <c r="Z272" s="12"/>
      <c r="AA272" s="12"/>
      <c r="AB272" s="12"/>
      <c r="AC272" s="12"/>
      <c r="AD272" s="12"/>
      <c r="AE272" s="12"/>
      <c r="AF272" s="12"/>
      <c r="AG272" s="12"/>
      <c r="AH272" s="12"/>
      <c r="AI272" s="12"/>
      <c r="AJ272" s="12"/>
      <c r="AK272" s="12"/>
    </row>
    <row r="273" spans="1:57" ht="6" customHeight="1" x14ac:dyDescent="0.25">
      <c r="A273" s="9"/>
      <c r="B273" s="8"/>
      <c r="C273" s="204"/>
      <c r="D273" s="204"/>
      <c r="E273" s="245"/>
      <c r="F273" s="245"/>
      <c r="G273" s="204"/>
      <c r="H273" s="244"/>
      <c r="I273" s="244"/>
      <c r="J273" s="11"/>
      <c r="L273" s="267"/>
      <c r="M273" s="267"/>
      <c r="P273" s="7"/>
    </row>
    <row r="274" spans="1:57" x14ac:dyDescent="0.25">
      <c r="A274" s="9"/>
      <c r="B274" s="673" t="str">
        <f>IF(F70=" ","",IF($E$291&gt;0.3*F70,"  Nr. 6.9 Ex-RL beachten!",""))</f>
        <v/>
      </c>
      <c r="C274" s="674"/>
      <c r="D274" s="674"/>
      <c r="E274" s="674"/>
      <c r="F274" s="674"/>
      <c r="G274" s="674"/>
      <c r="H274" s="674"/>
      <c r="I274" s="674"/>
      <c r="J274" s="11"/>
      <c r="L274" s="267"/>
      <c r="M274" s="267"/>
      <c r="P274" s="7"/>
    </row>
    <row r="275" spans="1:57" s="9" customFormat="1" ht="7.2" customHeight="1" thickBot="1" x14ac:dyDescent="0.3">
      <c r="B275" s="246"/>
      <c r="C275" s="247"/>
      <c r="D275" s="248"/>
      <c r="E275" s="248"/>
      <c r="F275" s="248"/>
      <c r="G275" s="248"/>
      <c r="H275" s="248"/>
      <c r="I275" s="248"/>
      <c r="J275" s="249"/>
      <c r="K275" s="12"/>
      <c r="L275" s="12"/>
      <c r="M275" s="6"/>
      <c r="N275" s="12"/>
      <c r="O275" s="12"/>
      <c r="P275" s="7"/>
      <c r="Q275" s="12"/>
      <c r="R275" s="12"/>
      <c r="S275" s="12"/>
      <c r="T275" s="12"/>
      <c r="U275" s="12"/>
      <c r="V275" s="12"/>
      <c r="W275" s="12"/>
      <c r="X275" s="12"/>
      <c r="Y275" s="12"/>
      <c r="Z275" s="12"/>
      <c r="AA275" s="12"/>
      <c r="AB275" s="12"/>
      <c r="AC275" s="12"/>
      <c r="AD275" s="12"/>
      <c r="AE275" s="12"/>
      <c r="AF275" s="12"/>
      <c r="AG275" s="12"/>
      <c r="AH275" s="12"/>
      <c r="AI275" s="12"/>
      <c r="AJ275" s="12"/>
      <c r="AK275" s="12"/>
    </row>
    <row r="276" spans="1:57" s="9" customFormat="1" ht="7.95" customHeight="1" x14ac:dyDescent="0.25">
      <c r="B276" s="42"/>
      <c r="C276" s="38"/>
      <c r="D276" s="40"/>
      <c r="E276" s="40"/>
      <c r="F276" s="40"/>
      <c r="G276" s="40"/>
      <c r="H276" s="40"/>
      <c r="I276" s="40"/>
      <c r="J276" s="11"/>
      <c r="K276" s="12"/>
      <c r="L276" s="12"/>
      <c r="M276" s="12"/>
      <c r="N276" s="12"/>
      <c r="O276" s="12"/>
      <c r="P276" s="7"/>
      <c r="Q276" s="12"/>
      <c r="R276" s="12"/>
      <c r="S276" s="12"/>
      <c r="T276" s="12"/>
      <c r="U276" s="12"/>
      <c r="V276" s="12"/>
      <c r="W276" s="12"/>
      <c r="X276" s="12"/>
      <c r="Y276" s="12"/>
      <c r="Z276" s="12"/>
      <c r="AA276" s="12"/>
      <c r="AB276" s="12"/>
      <c r="AC276" s="12"/>
      <c r="AD276" s="12"/>
      <c r="AE276" s="12"/>
      <c r="AF276" s="12"/>
      <c r="AG276" s="12"/>
      <c r="AH276" s="12"/>
      <c r="AI276" s="12"/>
      <c r="AJ276" s="12"/>
      <c r="AK276" s="12"/>
    </row>
    <row r="277" spans="1:57" s="267" customFormat="1" ht="12.75" hidden="1" customHeight="1" x14ac:dyDescent="0.25">
      <c r="A277" s="258"/>
      <c r="B277" s="259"/>
      <c r="C277" s="253"/>
      <c r="D277" s="254"/>
      <c r="E277" s="255"/>
      <c r="F277" s="254"/>
      <c r="G277" s="255"/>
      <c r="H277" s="255"/>
      <c r="I277" s="256"/>
      <c r="J277" s="270"/>
      <c r="L277" s="12"/>
      <c r="M277" s="12"/>
      <c r="N277" s="12"/>
      <c r="O277" s="12"/>
      <c r="P277" s="7"/>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row>
    <row r="278" spans="1:57" s="267" customFormat="1" ht="12.75" hidden="1" customHeight="1" x14ac:dyDescent="0.25">
      <c r="A278" s="258"/>
      <c r="B278" s="259"/>
      <c r="C278" s="260" t="s">
        <v>50</v>
      </c>
      <c r="D278" s="254">
        <f>IF(H12="x",1,0)</f>
        <v>0</v>
      </c>
      <c r="E278" s="254"/>
      <c r="F278" s="254">
        <f>IF(D278=0,0,D278*H278)</f>
        <v>0</v>
      </c>
      <c r="G278" s="254"/>
      <c r="H278" s="254" t="str">
        <f>I78</f>
        <v/>
      </c>
      <c r="I278" s="256"/>
      <c r="J278" s="270"/>
      <c r="L278" s="12"/>
      <c r="M278" s="12"/>
      <c r="N278" s="12"/>
      <c r="O278" s="12"/>
      <c r="P278" s="7"/>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row>
    <row r="279" spans="1:57" s="267" customFormat="1" ht="12.75" hidden="1" customHeight="1" x14ac:dyDescent="0.25">
      <c r="A279" s="258"/>
      <c r="B279" s="259"/>
      <c r="C279" s="253"/>
      <c r="D279" s="254"/>
      <c r="E279" s="255"/>
      <c r="F279" s="254"/>
      <c r="G279" s="255"/>
      <c r="H279" s="255"/>
      <c r="I279" s="256"/>
      <c r="J279" s="270"/>
      <c r="L279" s="12"/>
      <c r="M279" s="12"/>
      <c r="N279" s="12"/>
      <c r="O279" s="12"/>
      <c r="P279" s="7"/>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row>
    <row r="280" spans="1:57" s="267" customFormat="1" ht="12.75" hidden="1" customHeight="1" x14ac:dyDescent="0.25">
      <c r="A280" s="258"/>
      <c r="B280" s="259"/>
      <c r="C280" s="260" t="s">
        <v>81</v>
      </c>
      <c r="D280" s="254">
        <f>IF(H15="x",1,0)</f>
        <v>0</v>
      </c>
      <c r="E280" s="254"/>
      <c r="F280" s="254">
        <f>IF(D280=0,0,D280*H280)</f>
        <v>0</v>
      </c>
      <c r="G280" s="254"/>
      <c r="H280" s="254" t="str">
        <f>I89</f>
        <v/>
      </c>
      <c r="I280" s="256"/>
      <c r="J280" s="270"/>
      <c r="L280" s="12"/>
      <c r="M280" s="12"/>
      <c r="N280" s="12"/>
      <c r="O280" s="12"/>
      <c r="P280" s="7"/>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row>
    <row r="281" spans="1:57" s="267" customFormat="1" ht="12.75" hidden="1" customHeight="1" x14ac:dyDescent="0.25">
      <c r="A281" s="258"/>
      <c r="B281" s="259"/>
      <c r="C281" s="253"/>
      <c r="D281" s="254"/>
      <c r="E281" s="255"/>
      <c r="F281" s="254"/>
      <c r="G281" s="255"/>
      <c r="H281" s="255"/>
      <c r="I281" s="256"/>
      <c r="J281" s="270"/>
      <c r="L281" s="12"/>
      <c r="M281" s="12"/>
      <c r="N281" s="12"/>
      <c r="O281" s="12"/>
      <c r="P281" s="7"/>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row>
    <row r="282" spans="1:57" s="267" customFormat="1" ht="12.75" hidden="1" customHeight="1" x14ac:dyDescent="0.25">
      <c r="A282" s="258"/>
      <c r="B282" s="259"/>
      <c r="C282" s="260" t="s">
        <v>135</v>
      </c>
      <c r="D282" s="254">
        <f>IF(H18="x",1,0)</f>
        <v>0</v>
      </c>
      <c r="E282" s="254"/>
      <c r="F282" s="254">
        <f>IF(D282=0,0,D282*H282)</f>
        <v>0</v>
      </c>
      <c r="G282" s="254"/>
      <c r="H282" s="254" t="str">
        <f>I91</f>
        <v/>
      </c>
      <c r="I282" s="256"/>
      <c r="J282" s="270"/>
      <c r="L282" s="12"/>
      <c r="M282" s="12"/>
      <c r="N282" s="12"/>
      <c r="O282" s="12"/>
      <c r="P282" s="7"/>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row>
    <row r="283" spans="1:57" s="267" customFormat="1" ht="12.75" hidden="1" customHeight="1" x14ac:dyDescent="0.25">
      <c r="A283" s="258"/>
      <c r="B283" s="259"/>
      <c r="C283" s="261"/>
      <c r="D283" s="254"/>
      <c r="E283" s="262"/>
      <c r="F283" s="254"/>
      <c r="G283" s="262"/>
      <c r="H283" s="262"/>
      <c r="I283" s="256"/>
      <c r="J283" s="270"/>
      <c r="L283" s="12"/>
      <c r="M283" s="12"/>
      <c r="N283" s="12"/>
      <c r="O283" s="12"/>
      <c r="P283" s="7"/>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row>
    <row r="284" spans="1:57" s="267" customFormat="1" ht="12.75" hidden="1" customHeight="1" x14ac:dyDescent="0.25">
      <c r="A284" s="258"/>
      <c r="B284" s="259"/>
      <c r="C284" s="260" t="s">
        <v>152</v>
      </c>
      <c r="D284" s="254">
        <f>IF(H21="x",1,0)</f>
        <v>0</v>
      </c>
      <c r="E284" s="254"/>
      <c r="F284" s="254">
        <f t="shared" ref="F284" si="7">IF(D284=0,0,D284*H284)</f>
        <v>0</v>
      </c>
      <c r="G284" s="254"/>
      <c r="H284" s="254" t="str">
        <f>I93</f>
        <v/>
      </c>
      <c r="I284" s="256"/>
      <c r="J284" s="270"/>
      <c r="L284" s="393"/>
      <c r="Q284" s="393"/>
      <c r="AL284" s="12"/>
      <c r="AM284" s="12"/>
      <c r="AN284" s="12"/>
      <c r="AO284" s="12"/>
      <c r="AP284" s="12"/>
      <c r="AQ284" s="12"/>
      <c r="AR284" s="12"/>
      <c r="AS284" s="12"/>
      <c r="AT284" s="12"/>
      <c r="AU284" s="12"/>
      <c r="AV284" s="12"/>
      <c r="AW284" s="12"/>
      <c r="AX284" s="12"/>
      <c r="AY284" s="12"/>
      <c r="AZ284" s="12"/>
      <c r="BA284" s="12"/>
      <c r="BB284" s="12"/>
      <c r="BC284" s="12"/>
      <c r="BD284" s="12"/>
      <c r="BE284" s="12"/>
    </row>
    <row r="285" spans="1:57" s="267" customFormat="1" ht="12.75" hidden="1" customHeight="1" x14ac:dyDescent="0.25">
      <c r="A285" s="258"/>
      <c r="B285" s="259"/>
      <c r="C285" s="261"/>
      <c r="D285" s="254"/>
      <c r="E285" s="262"/>
      <c r="F285" s="254"/>
      <c r="G285" s="262"/>
      <c r="H285" s="262"/>
      <c r="I285" s="256"/>
      <c r="J285" s="270"/>
      <c r="L285" s="393"/>
      <c r="Q285" s="393"/>
      <c r="AL285" s="12"/>
      <c r="AM285" s="12"/>
      <c r="AN285" s="12"/>
      <c r="AO285" s="12"/>
      <c r="AP285" s="12"/>
      <c r="AQ285" s="12"/>
      <c r="AR285" s="12"/>
      <c r="AS285" s="12"/>
      <c r="AT285" s="12"/>
      <c r="AU285" s="12"/>
      <c r="AV285" s="12"/>
      <c r="AW285" s="12"/>
    </row>
    <row r="286" spans="1:57" s="267" customFormat="1" ht="12.75" hidden="1" customHeight="1" x14ac:dyDescent="0.25">
      <c r="A286" s="258"/>
      <c r="B286" s="259"/>
      <c r="C286" s="260" t="s">
        <v>136</v>
      </c>
      <c r="D286" s="254">
        <f>IF(H24="x",1,0)</f>
        <v>0</v>
      </c>
      <c r="E286" s="254"/>
      <c r="F286" s="254">
        <f>IF(D286=0,0,D286*H286)</f>
        <v>0</v>
      </c>
      <c r="G286" s="254"/>
      <c r="H286" s="254" t="str">
        <f>I113</f>
        <v/>
      </c>
      <c r="I286" s="256"/>
      <c r="J286" s="270"/>
      <c r="L286" s="393"/>
      <c r="Q286" s="393"/>
    </row>
    <row r="287" spans="1:57" s="267" customFormat="1" ht="12.75" hidden="1" customHeight="1" x14ac:dyDescent="0.25">
      <c r="A287" s="258"/>
      <c r="B287" s="259"/>
      <c r="C287" s="260"/>
      <c r="D287" s="254"/>
      <c r="E287" s="255"/>
      <c r="F287" s="254"/>
      <c r="G287" s="255"/>
      <c r="H287" s="255"/>
      <c r="I287" s="256"/>
      <c r="J287" s="270"/>
      <c r="Q287" s="393"/>
    </row>
    <row r="288" spans="1:57" s="267" customFormat="1" ht="12.75" hidden="1" customHeight="1" x14ac:dyDescent="0.25">
      <c r="A288" s="258"/>
      <c r="B288" s="259"/>
      <c r="C288" s="260" t="s">
        <v>137</v>
      </c>
      <c r="D288" s="254">
        <f>IF(H27="x",1,0)</f>
        <v>0</v>
      </c>
      <c r="E288" s="254"/>
      <c r="F288" s="254">
        <f>IF(D288=0,0,D288*H288)</f>
        <v>0</v>
      </c>
      <c r="G288" s="254"/>
      <c r="H288" s="254" t="e">
        <f>#REF!</f>
        <v>#REF!</v>
      </c>
      <c r="I288" s="256"/>
      <c r="J288" s="270"/>
      <c r="Q288" s="393"/>
    </row>
    <row r="289" spans="1:17" s="267" customFormat="1" ht="12.75" hidden="1" customHeight="1" x14ac:dyDescent="0.25">
      <c r="A289" s="258"/>
      <c r="B289" s="259"/>
      <c r="C289" s="253"/>
      <c r="D289" s="254"/>
      <c r="E289" s="263"/>
      <c r="F289" s="254"/>
      <c r="G289" s="263"/>
      <c r="H289" s="263"/>
      <c r="I289" s="256"/>
      <c r="J289" s="270"/>
      <c r="Q289" s="393"/>
    </row>
    <row r="290" spans="1:17" s="267" customFormat="1" ht="12.75" hidden="1" customHeight="1" x14ac:dyDescent="0.25">
      <c r="A290" s="258"/>
      <c r="B290" s="259"/>
      <c r="C290" s="260" t="s">
        <v>30</v>
      </c>
      <c r="D290" s="254">
        <f>IF(H29="x",1,0)</f>
        <v>0</v>
      </c>
      <c r="E290" s="254"/>
      <c r="F290" s="254">
        <f>IF(D290=0,0,D290*H290)</f>
        <v>0</v>
      </c>
      <c r="G290" s="254"/>
      <c r="H290" s="254" t="str">
        <f>I117</f>
        <v/>
      </c>
      <c r="I290" s="256"/>
      <c r="J290" s="270"/>
      <c r="Q290" s="393"/>
    </row>
    <row r="291" spans="1:17" s="267" customFormat="1" ht="12.75" hidden="1" customHeight="1" x14ac:dyDescent="0.25">
      <c r="A291" s="258"/>
      <c r="B291" s="259"/>
      <c r="C291" s="264"/>
      <c r="D291" s="254"/>
      <c r="E291" s="263"/>
      <c r="F291" s="254"/>
      <c r="G291" s="263"/>
      <c r="H291" s="263"/>
      <c r="I291" s="256"/>
      <c r="J291" s="270"/>
      <c r="Q291" s="393"/>
    </row>
    <row r="292" spans="1:17" s="267" customFormat="1" ht="12.75" hidden="1" customHeight="1" x14ac:dyDescent="0.25">
      <c r="A292" s="258"/>
      <c r="B292" s="259"/>
      <c r="C292" s="260" t="s">
        <v>31</v>
      </c>
      <c r="D292" s="254">
        <f>IF(H31="x",1,0)</f>
        <v>0</v>
      </c>
      <c r="E292" s="254"/>
      <c r="F292" s="254">
        <f>IF(D292=0,0,D292*H292)</f>
        <v>0</v>
      </c>
      <c r="G292" s="254"/>
      <c r="H292" s="254" t="str">
        <f>I119</f>
        <v/>
      </c>
      <c r="I292" s="256"/>
      <c r="J292" s="270"/>
      <c r="Q292" s="393"/>
    </row>
    <row r="293" spans="1:17" s="267" customFormat="1" ht="12.75" hidden="1" customHeight="1" x14ac:dyDescent="0.25">
      <c r="A293" s="258"/>
      <c r="B293" s="259"/>
      <c r="C293" s="264"/>
      <c r="D293" s="254"/>
      <c r="E293" s="263"/>
      <c r="F293" s="254"/>
      <c r="G293" s="263"/>
      <c r="H293" s="263"/>
      <c r="I293" s="256"/>
      <c r="J293" s="270"/>
      <c r="L293" s="393"/>
      <c r="Q293" s="393"/>
    </row>
    <row r="294" spans="1:17" s="267" customFormat="1" ht="12.75" hidden="1" customHeight="1" x14ac:dyDescent="0.25">
      <c r="A294" s="258"/>
      <c r="B294" s="259"/>
      <c r="C294" s="260" t="s">
        <v>149</v>
      </c>
      <c r="D294" s="254">
        <f>IF(H33="x",1,0)</f>
        <v>0</v>
      </c>
      <c r="E294" s="254"/>
      <c r="F294" s="254">
        <f>IF(D294=0,0,D294*H294)</f>
        <v>0</v>
      </c>
      <c r="G294" s="254"/>
      <c r="H294" s="254" t="str">
        <f>I121</f>
        <v/>
      </c>
      <c r="I294" s="256"/>
      <c r="J294" s="270"/>
      <c r="L294" s="393"/>
      <c r="Q294" s="393"/>
    </row>
    <row r="295" spans="1:17" s="267" customFormat="1" ht="12.75" hidden="1" customHeight="1" x14ac:dyDescent="0.25">
      <c r="A295" s="258"/>
      <c r="B295" s="259"/>
      <c r="C295" s="253"/>
      <c r="D295" s="254"/>
      <c r="E295" s="253"/>
      <c r="F295" s="254"/>
      <c r="G295" s="253"/>
      <c r="H295" s="253"/>
      <c r="I295" s="256"/>
      <c r="J295" s="270"/>
      <c r="L295" s="393"/>
      <c r="Q295" s="393"/>
    </row>
    <row r="296" spans="1:17" s="267" customFormat="1" ht="12.75" hidden="1" customHeight="1" x14ac:dyDescent="0.25">
      <c r="A296" s="258"/>
      <c r="B296" s="259"/>
      <c r="C296" s="260" t="s">
        <v>156</v>
      </c>
      <c r="D296" s="254">
        <f>IF(H35="x",1,0)</f>
        <v>0</v>
      </c>
      <c r="E296" s="254"/>
      <c r="F296" s="254">
        <f>IF(D296=0,0,D296*H296)</f>
        <v>0</v>
      </c>
      <c r="G296" s="254"/>
      <c r="H296" s="254" t="str">
        <f>I126</f>
        <v/>
      </c>
      <c r="I296" s="256"/>
      <c r="J296" s="270"/>
      <c r="L296" s="393"/>
      <c r="Q296" s="393"/>
    </row>
    <row r="297" spans="1:17" s="267" customFormat="1" ht="12.75" hidden="1" customHeight="1" x14ac:dyDescent="0.25">
      <c r="A297" s="258"/>
      <c r="B297" s="259"/>
      <c r="C297" s="265"/>
      <c r="D297" s="254"/>
      <c r="E297" s="265"/>
      <c r="F297" s="254"/>
      <c r="G297" s="265"/>
      <c r="H297" s="265"/>
      <c r="I297" s="256"/>
      <c r="J297" s="270"/>
      <c r="L297" s="393"/>
      <c r="Q297" s="393"/>
    </row>
    <row r="298" spans="1:17" s="267" customFormat="1" ht="12.75" hidden="1" customHeight="1" x14ac:dyDescent="0.25">
      <c r="A298" s="258"/>
      <c r="B298" s="259"/>
      <c r="C298" s="260" t="s">
        <v>138</v>
      </c>
      <c r="D298" s="254">
        <f>IF(H37="x",1,0)</f>
        <v>0</v>
      </c>
      <c r="E298" s="265"/>
      <c r="F298" s="254">
        <f>IF(D298=0,0,D298*H298)</f>
        <v>0</v>
      </c>
      <c r="G298" s="265"/>
      <c r="H298" s="266" t="str">
        <f>I131</f>
        <v/>
      </c>
      <c r="I298" s="256"/>
      <c r="J298" s="270"/>
      <c r="L298" s="393"/>
      <c r="Q298" s="393"/>
    </row>
    <row r="299" spans="1:17" s="267" customFormat="1" ht="12.75" hidden="1" customHeight="1" x14ac:dyDescent="0.25">
      <c r="A299" s="258"/>
      <c r="B299" s="259"/>
      <c r="C299" s="265"/>
      <c r="D299" s="254"/>
      <c r="E299" s="265"/>
      <c r="F299" s="254"/>
      <c r="G299" s="265"/>
      <c r="H299" s="265"/>
      <c r="I299" s="256"/>
      <c r="J299" s="270"/>
      <c r="L299" s="393"/>
      <c r="Q299" s="393"/>
    </row>
    <row r="300" spans="1:17" s="267" customFormat="1" ht="12.75" hidden="1" customHeight="1" x14ac:dyDescent="0.25">
      <c r="A300" s="258"/>
      <c r="B300" s="259"/>
      <c r="C300" s="260" t="s">
        <v>139</v>
      </c>
      <c r="D300" s="254">
        <f>IF(H45="x",1,0)</f>
        <v>0</v>
      </c>
      <c r="E300" s="254"/>
      <c r="F300" s="254">
        <f>IF(D300=0,0,D300*H300)</f>
        <v>0</v>
      </c>
      <c r="G300" s="254"/>
      <c r="H300" s="254" t="str">
        <f>H206</f>
        <v/>
      </c>
      <c r="I300" s="256"/>
      <c r="J300" s="270"/>
      <c r="L300" s="393"/>
      <c r="Q300" s="393"/>
    </row>
    <row r="301" spans="1:17" s="267" customFormat="1" ht="12.75" hidden="1" customHeight="1" x14ac:dyDescent="0.25">
      <c r="A301" s="258"/>
      <c r="B301" s="259"/>
      <c r="C301" s="264"/>
      <c r="D301" s="254"/>
      <c r="E301" s="263"/>
      <c r="F301" s="254"/>
      <c r="G301" s="263"/>
      <c r="H301" s="254"/>
      <c r="I301" s="256"/>
      <c r="J301" s="270"/>
      <c r="L301" s="393"/>
      <c r="Q301" s="393"/>
    </row>
    <row r="302" spans="1:17" s="267" customFormat="1" ht="12.75" hidden="1" customHeight="1" x14ac:dyDescent="0.25">
      <c r="A302" s="258"/>
      <c r="B302" s="259"/>
      <c r="C302" s="260" t="s">
        <v>140</v>
      </c>
      <c r="D302" s="254">
        <f>IF(H48="x",1,0)</f>
        <v>0</v>
      </c>
      <c r="E302" s="254"/>
      <c r="F302" s="254">
        <f>IF(D302=0,0,D302*H302)</f>
        <v>0</v>
      </c>
      <c r="G302" s="254"/>
      <c r="H302" s="254">
        <f>H240</f>
        <v>0</v>
      </c>
      <c r="I302" s="256"/>
      <c r="J302" s="270"/>
      <c r="L302" s="393"/>
      <c r="Q302" s="393"/>
    </row>
    <row r="303" spans="1:17" s="267" customFormat="1" ht="12.75" hidden="1" customHeight="1" x14ac:dyDescent="0.25">
      <c r="A303" s="258"/>
      <c r="B303" s="259"/>
      <c r="C303" s="260"/>
      <c r="D303" s="254"/>
      <c r="F303" s="254"/>
      <c r="I303" s="256"/>
      <c r="J303" s="270"/>
      <c r="L303" s="393"/>
      <c r="Q303" s="393"/>
    </row>
    <row r="304" spans="1:17" s="267" customFormat="1" ht="12.75" hidden="1" customHeight="1" x14ac:dyDescent="0.25">
      <c r="A304" s="258"/>
      <c r="B304" s="259"/>
      <c r="C304" s="260" t="s">
        <v>141</v>
      </c>
      <c r="D304" s="254">
        <f>IF(H48="x",1,0)</f>
        <v>0</v>
      </c>
      <c r="E304" s="254"/>
      <c r="F304" s="254">
        <f>IF(D304=0,0,D304*H304)</f>
        <v>0</v>
      </c>
      <c r="G304" s="254"/>
      <c r="H304" s="254">
        <f>H242</f>
        <v>0</v>
      </c>
      <c r="I304" s="256"/>
      <c r="J304" s="270"/>
      <c r="L304" s="393"/>
      <c r="Q304" s="393"/>
    </row>
    <row r="305" spans="1:57" s="267" customFormat="1" ht="12.75" hidden="1" customHeight="1" x14ac:dyDescent="0.25">
      <c r="A305" s="258"/>
      <c r="B305" s="259"/>
      <c r="C305" s="260"/>
      <c r="D305" s="254"/>
      <c r="E305" s="254"/>
      <c r="F305" s="254"/>
      <c r="G305" s="254"/>
      <c r="H305" s="254"/>
      <c r="I305" s="256"/>
      <c r="J305" s="270"/>
      <c r="L305" s="393"/>
      <c r="Q305" s="393"/>
    </row>
    <row r="306" spans="1:57" s="267" customFormat="1" ht="12.75" hidden="1" customHeight="1" x14ac:dyDescent="0.25">
      <c r="A306" s="258"/>
      <c r="B306" s="259"/>
      <c r="C306" s="260" t="s">
        <v>211</v>
      </c>
      <c r="D306" s="254">
        <f>IF(H52="x",1,0)</f>
        <v>0</v>
      </c>
      <c r="E306" s="254"/>
      <c r="F306" s="254">
        <f>IF(D306=0,0,D306*H306)</f>
        <v>0</v>
      </c>
      <c r="G306" s="254"/>
      <c r="H306" s="254">
        <f>IF(H251=" ",0,IF(H251&gt;0,H251,0))</f>
        <v>0</v>
      </c>
      <c r="I306" s="256"/>
      <c r="J306" s="270"/>
      <c r="L306" s="393"/>
      <c r="Q306" s="393"/>
    </row>
    <row r="307" spans="1:57" s="267" customFormat="1" ht="12.75" hidden="1" customHeight="1" x14ac:dyDescent="0.25">
      <c r="A307" s="258"/>
      <c r="B307" s="259"/>
      <c r="C307" s="260"/>
      <c r="D307" s="254"/>
      <c r="E307" s="254"/>
      <c r="F307" s="254"/>
      <c r="G307" s="254"/>
      <c r="H307" s="254"/>
      <c r="I307" s="256"/>
      <c r="J307" s="270"/>
      <c r="L307" s="393"/>
      <c r="Q307" s="393"/>
    </row>
    <row r="308" spans="1:57" s="267" customFormat="1" ht="12.75" hidden="1" customHeight="1" x14ac:dyDescent="0.25">
      <c r="A308" s="258"/>
      <c r="B308" s="259"/>
      <c r="C308" s="260" t="s">
        <v>211</v>
      </c>
      <c r="D308" s="254">
        <f>IF(H52="x",1,0)</f>
        <v>0</v>
      </c>
      <c r="E308" s="254"/>
      <c r="F308" s="254">
        <f>IF(D308=0,0,D308*H308)</f>
        <v>0</v>
      </c>
      <c r="G308" s="254"/>
      <c r="H308" s="254">
        <f>IF(H264=" ",0,IF(H264&gt;0,H264,0))</f>
        <v>0</v>
      </c>
      <c r="I308" s="256"/>
      <c r="J308" s="270"/>
      <c r="L308" s="393"/>
      <c r="Q308" s="393"/>
    </row>
    <row r="309" spans="1:57" s="267" customFormat="1" ht="12.75" hidden="1" customHeight="1" x14ac:dyDescent="0.25">
      <c r="A309" s="258"/>
      <c r="B309" s="259"/>
      <c r="C309" s="260"/>
      <c r="D309" s="254"/>
      <c r="E309" s="254"/>
      <c r="F309" s="254"/>
      <c r="G309" s="254"/>
      <c r="H309" s="254"/>
      <c r="I309" s="256"/>
      <c r="J309" s="270"/>
      <c r="L309" s="393"/>
      <c r="Q309" s="393"/>
    </row>
    <row r="310" spans="1:57" s="267" customFormat="1" ht="12.75" hidden="1" customHeight="1" x14ac:dyDescent="0.25">
      <c r="A310" s="258"/>
      <c r="B310" s="259"/>
      <c r="C310" s="260" t="s">
        <v>211</v>
      </c>
      <c r="D310" s="254">
        <f>IF(H52="x",1,0)</f>
        <v>0</v>
      </c>
      <c r="E310" s="254"/>
      <c r="F310" s="254">
        <f>IF(D310=0,0,D310*H310)</f>
        <v>0</v>
      </c>
      <c r="G310" s="254"/>
      <c r="H310" s="254">
        <f>IF(H270=" ",0,IF(H270&gt;0,H270,0))</f>
        <v>0</v>
      </c>
      <c r="I310" s="256"/>
      <c r="J310" s="270"/>
      <c r="L310" s="393"/>
      <c r="Q310" s="393"/>
    </row>
    <row r="311" spans="1:57" s="61" customFormat="1" x14ac:dyDescent="0.25">
      <c r="A311" s="9"/>
      <c r="B311" s="507" t="s">
        <v>142</v>
      </c>
      <c r="C311" s="7"/>
      <c r="D311" s="7"/>
      <c r="E311" s="7"/>
      <c r="F311" s="7"/>
      <c r="G311" s="7"/>
      <c r="H311" s="757">
        <f>SUM(F277:F310)</f>
        <v>0</v>
      </c>
      <c r="I311" s="758"/>
      <c r="J311" s="394"/>
      <c r="K311" s="392"/>
      <c r="L311" s="393"/>
      <c r="M311" s="267"/>
      <c r="N311" s="267"/>
      <c r="O311" s="267"/>
      <c r="P311" s="267"/>
      <c r="Q311" s="393"/>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7"/>
      <c r="AY311" s="267"/>
      <c r="AZ311" s="267"/>
      <c r="BA311" s="267"/>
      <c r="BB311" s="267"/>
      <c r="BC311" s="267"/>
      <c r="BD311" s="267"/>
      <c r="BE311" s="267"/>
    </row>
    <row r="312" spans="1:57" s="61" customFormat="1" ht="6.75" customHeight="1" x14ac:dyDescent="0.25">
      <c r="A312" s="9"/>
      <c r="B312" s="271"/>
      <c r="C312" s="759"/>
      <c r="D312" s="760"/>
      <c r="E312" s="760"/>
      <c r="F312" s="760"/>
      <c r="G312" s="760"/>
      <c r="H312" s="760"/>
      <c r="I312" s="760"/>
      <c r="J312" s="394"/>
      <c r="K312" s="392"/>
      <c r="L312" s="393"/>
      <c r="M312" s="267"/>
      <c r="N312" s="267"/>
      <c r="O312" s="267"/>
      <c r="P312" s="267"/>
      <c r="Q312" s="393"/>
      <c r="R312" s="267"/>
      <c r="S312" s="267"/>
      <c r="T312" s="267"/>
      <c r="U312" s="267"/>
      <c r="V312" s="267"/>
      <c r="W312" s="267"/>
      <c r="X312" s="267"/>
      <c r="Y312" s="267"/>
      <c r="Z312" s="267"/>
      <c r="AA312" s="267"/>
      <c r="AB312" s="267"/>
      <c r="AC312" s="267"/>
      <c r="AD312" s="267"/>
      <c r="AE312" s="267"/>
      <c r="AF312" s="267"/>
      <c r="AG312" s="267"/>
      <c r="AH312" s="267"/>
      <c r="AI312" s="267"/>
      <c r="AJ312" s="267"/>
      <c r="AK312" s="267"/>
      <c r="AL312" s="267"/>
      <c r="AM312" s="267"/>
      <c r="AN312" s="267"/>
      <c r="AO312" s="267"/>
      <c r="AP312" s="267"/>
      <c r="AQ312" s="267"/>
      <c r="AR312" s="267"/>
      <c r="AS312" s="267"/>
      <c r="AT312" s="267"/>
      <c r="AU312" s="267"/>
      <c r="AV312" s="267"/>
      <c r="AW312" s="267"/>
      <c r="AX312" s="267"/>
      <c r="AY312" s="267"/>
      <c r="AZ312" s="267"/>
      <c r="BA312" s="267"/>
      <c r="BB312" s="267"/>
      <c r="BC312" s="267"/>
      <c r="BD312" s="267"/>
      <c r="BE312" s="267"/>
    </row>
    <row r="313" spans="1:57" s="61" customFormat="1" ht="11.25" customHeight="1" x14ac:dyDescent="0.25">
      <c r="A313" s="9"/>
      <c r="B313" s="271"/>
      <c r="C313" s="759"/>
      <c r="D313" s="760"/>
      <c r="E313" s="760"/>
      <c r="F313" s="760"/>
      <c r="G313" s="760"/>
      <c r="H313" s="760"/>
      <c r="I313" s="760"/>
      <c r="J313" s="394"/>
      <c r="K313" s="392"/>
      <c r="L313" s="393"/>
      <c r="M313" s="267"/>
      <c r="N313" s="267"/>
      <c r="O313" s="267"/>
      <c r="P313" s="267"/>
      <c r="Q313" s="393"/>
      <c r="R313" s="267"/>
      <c r="S313" s="267"/>
      <c r="T313" s="267"/>
      <c r="U313" s="267"/>
      <c r="V313" s="267"/>
      <c r="W313" s="267"/>
      <c r="X313" s="267"/>
      <c r="Y313" s="267"/>
      <c r="Z313" s="267"/>
      <c r="AA313" s="267"/>
      <c r="AB313" s="267"/>
      <c r="AC313" s="267"/>
      <c r="AD313" s="267"/>
      <c r="AE313" s="267"/>
      <c r="AF313" s="267"/>
      <c r="AG313" s="267"/>
      <c r="AH313" s="267"/>
      <c r="AI313" s="267"/>
      <c r="AJ313" s="267"/>
      <c r="AK313" s="267"/>
      <c r="AL313" s="267"/>
      <c r="AM313" s="267"/>
      <c r="AN313" s="267"/>
      <c r="AO313" s="267"/>
      <c r="AP313" s="267"/>
      <c r="AQ313" s="267"/>
      <c r="AR313" s="267"/>
      <c r="AS313" s="267"/>
      <c r="AT313" s="267"/>
      <c r="AU313" s="267"/>
      <c r="AV313" s="267"/>
      <c r="AW313" s="267"/>
      <c r="AX313" s="267"/>
      <c r="AY313" s="267"/>
      <c r="AZ313" s="267"/>
      <c r="BA313" s="267"/>
      <c r="BB313" s="267"/>
      <c r="BC313" s="267"/>
      <c r="BD313" s="267"/>
      <c r="BE313" s="267"/>
    </row>
    <row r="314" spans="1:57" s="267" customFormat="1" x14ac:dyDescent="0.25">
      <c r="A314" s="1"/>
      <c r="B314" s="13" t="s">
        <v>265</v>
      </c>
      <c r="C314" s="473"/>
      <c r="D314" s="54"/>
      <c r="E314" s="54"/>
      <c r="F314" s="1"/>
      <c r="G314" s="1"/>
      <c r="H314" s="100"/>
      <c r="I314" s="240"/>
      <c r="J314" s="396"/>
      <c r="L314" s="393"/>
      <c r="Q314" s="393"/>
    </row>
    <row r="315" spans="1:57" x14ac:dyDescent="0.25">
      <c r="A315" s="1"/>
      <c r="B315" s="471" t="s">
        <v>247</v>
      </c>
      <c r="C315" s="472"/>
      <c r="D315" s="54"/>
      <c r="E315" s="54"/>
      <c r="F315" s="1"/>
      <c r="G315" s="1"/>
      <c r="H315" s="100"/>
      <c r="I315" s="240"/>
      <c r="J315" s="102"/>
      <c r="L315" s="393"/>
      <c r="M315" s="267"/>
      <c r="N315" s="267"/>
      <c r="O315" s="267"/>
      <c r="P315" s="267"/>
      <c r="Q315" s="393"/>
      <c r="R315" s="267"/>
      <c r="S315" s="267"/>
      <c r="T315" s="267"/>
      <c r="U315" s="267"/>
      <c r="V315" s="267"/>
      <c r="W315" s="267"/>
      <c r="X315" s="267"/>
      <c r="Y315" s="267"/>
      <c r="Z315" s="267"/>
      <c r="AA315" s="267"/>
      <c r="AB315" s="267"/>
      <c r="AC315" s="267"/>
      <c r="AD315" s="267"/>
      <c r="AE315" s="267"/>
      <c r="AF315" s="267"/>
      <c r="AG315" s="267"/>
      <c r="AH315" s="267"/>
      <c r="AI315" s="267"/>
      <c r="AJ315" s="267"/>
      <c r="AK315" s="267"/>
      <c r="AL315" s="267"/>
      <c r="AM315" s="267"/>
      <c r="AN315" s="267"/>
      <c r="AO315" s="267"/>
      <c r="AP315" s="267"/>
      <c r="AQ315" s="267"/>
      <c r="AR315" s="267"/>
      <c r="AS315" s="267"/>
      <c r="AT315" s="267"/>
      <c r="AU315" s="267"/>
      <c r="AV315" s="267"/>
      <c r="AW315" s="267"/>
      <c r="AX315" s="267"/>
      <c r="AY315" s="267"/>
      <c r="AZ315" s="267"/>
      <c r="BA315" s="267"/>
      <c r="BB315" s="267"/>
      <c r="BC315" s="267"/>
      <c r="BD315" s="267"/>
      <c r="BE315" s="267"/>
    </row>
    <row r="316" spans="1:57" x14ac:dyDescent="0.25">
      <c r="A316" s="1"/>
      <c r="B316" s="471" t="s">
        <v>248</v>
      </c>
      <c r="C316" s="472"/>
      <c r="D316" s="445"/>
      <c r="E316" s="445"/>
      <c r="F316" s="1"/>
      <c r="G316" s="1"/>
      <c r="H316" s="100"/>
      <c r="I316" s="240"/>
      <c r="J316" s="102"/>
      <c r="L316" s="393"/>
      <c r="M316" s="267"/>
      <c r="N316" s="267"/>
      <c r="O316" s="267"/>
      <c r="P316" s="267"/>
      <c r="Q316" s="393"/>
      <c r="R316" s="267"/>
      <c r="S316" s="267"/>
      <c r="T316" s="267"/>
      <c r="U316" s="267"/>
      <c r="V316" s="267"/>
      <c r="W316" s="267"/>
      <c r="X316" s="267"/>
      <c r="Y316" s="267"/>
      <c r="Z316" s="267"/>
      <c r="AA316" s="267"/>
      <c r="AB316" s="267"/>
      <c r="AC316" s="267"/>
      <c r="AD316" s="267"/>
      <c r="AE316" s="267"/>
      <c r="AF316" s="267"/>
      <c r="AG316" s="267"/>
      <c r="AH316" s="267"/>
      <c r="AI316" s="267"/>
      <c r="AJ316" s="267"/>
      <c r="AK316" s="267"/>
      <c r="AL316" s="267"/>
      <c r="AM316" s="267"/>
      <c r="AN316" s="267"/>
      <c r="AO316" s="267"/>
      <c r="AP316" s="267"/>
      <c r="AQ316" s="267"/>
      <c r="AR316" s="267"/>
      <c r="AS316" s="267"/>
      <c r="AT316" s="267"/>
      <c r="AU316" s="267"/>
      <c r="AV316" s="267"/>
      <c r="AW316" s="267"/>
      <c r="AX316" s="267"/>
      <c r="AY316" s="267"/>
      <c r="AZ316" s="267"/>
      <c r="BA316" s="267"/>
      <c r="BB316" s="267"/>
      <c r="BC316" s="267"/>
      <c r="BD316" s="267"/>
      <c r="BE316" s="267"/>
    </row>
    <row r="317" spans="1:57" x14ac:dyDescent="0.25">
      <c r="A317" s="1"/>
      <c r="B317" s="471" t="s">
        <v>147</v>
      </c>
      <c r="C317" s="515"/>
      <c r="D317" s="502"/>
      <c r="E317" s="502"/>
      <c r="F317" s="516"/>
      <c r="G317" s="516"/>
      <c r="H317" s="517"/>
      <c r="I317" s="518"/>
      <c r="J317" s="102"/>
      <c r="L317" s="393"/>
      <c r="M317" s="267"/>
      <c r="N317" s="267"/>
      <c r="O317" s="267"/>
      <c r="P317" s="267"/>
      <c r="Q317" s="393"/>
      <c r="R317" s="267"/>
      <c r="S317" s="267"/>
      <c r="T317" s="267"/>
      <c r="U317" s="267"/>
      <c r="V317" s="267"/>
      <c r="W317" s="267"/>
      <c r="X317" s="267"/>
      <c r="Y317" s="267"/>
      <c r="Z317" s="267"/>
      <c r="AA317" s="267"/>
      <c r="AB317" s="267"/>
      <c r="AC317" s="267"/>
      <c r="AD317" s="267"/>
      <c r="AE317" s="267"/>
      <c r="AF317" s="267"/>
      <c r="AG317" s="267"/>
      <c r="AH317" s="267"/>
      <c r="AI317" s="267"/>
      <c r="AJ317" s="267"/>
      <c r="AK317" s="267"/>
      <c r="AL317" s="267"/>
      <c r="AM317" s="267"/>
      <c r="AN317" s="267"/>
      <c r="AO317" s="267"/>
      <c r="AP317" s="267"/>
      <c r="AQ317" s="267"/>
      <c r="AR317" s="267"/>
      <c r="AS317" s="267"/>
      <c r="AT317" s="267"/>
      <c r="AU317" s="267"/>
      <c r="AV317" s="267"/>
      <c r="AW317" s="267"/>
      <c r="AX317" s="267"/>
      <c r="AY317" s="267"/>
      <c r="AZ317" s="267"/>
      <c r="BA317" s="267"/>
      <c r="BB317" s="267"/>
      <c r="BC317" s="267"/>
      <c r="BD317" s="267"/>
      <c r="BE317" s="267"/>
    </row>
    <row r="318" spans="1:57" ht="6.75" customHeight="1" x14ac:dyDescent="0.25">
      <c r="A318" s="6"/>
      <c r="B318" s="471"/>
      <c r="C318" s="515"/>
      <c r="D318" s="476"/>
      <c r="E318" s="666"/>
      <c r="F318" s="666"/>
      <c r="G318" s="666"/>
      <c r="H318" s="666"/>
      <c r="I318" s="476"/>
      <c r="J318" s="228"/>
      <c r="L318" s="393"/>
      <c r="M318" s="267"/>
      <c r="N318" s="267"/>
      <c r="O318" s="267"/>
      <c r="P318" s="267"/>
      <c r="Q318" s="393"/>
      <c r="R318" s="267"/>
      <c r="S318" s="267"/>
      <c r="T318" s="267"/>
      <c r="U318" s="267"/>
      <c r="V318" s="267"/>
      <c r="W318" s="267"/>
      <c r="X318" s="267"/>
      <c r="Y318" s="267"/>
      <c r="Z318" s="267"/>
      <c r="AA318" s="267"/>
      <c r="AB318" s="267"/>
      <c r="AC318" s="267"/>
      <c r="AD318" s="267"/>
      <c r="AE318" s="267"/>
      <c r="AF318" s="267"/>
      <c r="AG318" s="267"/>
      <c r="AH318" s="267"/>
      <c r="AI318" s="267"/>
      <c r="AJ318" s="267"/>
      <c r="AK318" s="267"/>
      <c r="AL318" s="267"/>
      <c r="AM318" s="267"/>
      <c r="AN318" s="267"/>
      <c r="AO318" s="267"/>
      <c r="AP318" s="267"/>
      <c r="AQ318" s="267"/>
      <c r="AR318" s="267"/>
      <c r="AS318" s="267"/>
      <c r="AT318" s="267"/>
      <c r="AU318" s="267"/>
      <c r="AV318" s="267"/>
      <c r="AW318" s="267"/>
      <c r="AX318" s="267"/>
      <c r="AY318" s="267"/>
      <c r="AZ318" s="267"/>
      <c r="BA318" s="267"/>
      <c r="BB318" s="267"/>
      <c r="BC318" s="267"/>
      <c r="BD318" s="267"/>
      <c r="BE318" s="267"/>
    </row>
    <row r="319" spans="1:57" ht="18" customHeight="1" x14ac:dyDescent="0.25">
      <c r="A319" s="1"/>
      <c r="B319" s="667" t="s">
        <v>148</v>
      </c>
      <c r="C319" s="668"/>
      <c r="D319" s="668"/>
      <c r="E319" s="756"/>
      <c r="F319" s="522"/>
      <c r="G319" s="140" t="s">
        <v>3</v>
      </c>
      <c r="H319" s="522"/>
      <c r="I319" s="140" t="s">
        <v>2</v>
      </c>
      <c r="J319" s="102"/>
      <c r="L319" s="393"/>
      <c r="M319" s="267"/>
      <c r="N319" s="267"/>
      <c r="O319" s="267"/>
      <c r="P319" s="267"/>
      <c r="Q319" s="393"/>
      <c r="R319" s="267"/>
      <c r="S319" s="267"/>
      <c r="T319" s="267"/>
      <c r="U319" s="267"/>
      <c r="V319" s="267"/>
      <c r="W319" s="267"/>
      <c r="X319" s="267"/>
      <c r="Y319" s="267"/>
      <c r="Z319" s="267"/>
      <c r="AA319" s="267"/>
      <c r="AB319" s="267"/>
      <c r="AC319" s="267"/>
      <c r="AD319" s="267"/>
      <c r="AE319" s="267"/>
      <c r="AF319" s="267"/>
      <c r="AG319" s="267"/>
      <c r="AH319" s="267"/>
      <c r="AI319" s="267"/>
      <c r="AJ319" s="267"/>
      <c r="AK319" s="267"/>
      <c r="AL319" s="267"/>
      <c r="AM319" s="267"/>
      <c r="AN319" s="267"/>
      <c r="AO319" s="267"/>
      <c r="AP319" s="267"/>
      <c r="AQ319" s="267"/>
      <c r="AR319" s="267"/>
      <c r="AS319" s="267"/>
      <c r="AT319" s="267"/>
      <c r="AU319" s="267"/>
      <c r="AV319" s="267"/>
      <c r="AW319" s="267"/>
      <c r="AX319" s="267"/>
      <c r="AY319" s="267"/>
      <c r="AZ319" s="267"/>
      <c r="BA319" s="267"/>
      <c r="BB319" s="267"/>
      <c r="BC319" s="267"/>
      <c r="BD319" s="267"/>
      <c r="BE319" s="267"/>
    </row>
    <row r="320" spans="1:57" ht="9.6" customHeight="1" x14ac:dyDescent="0.25">
      <c r="A320" s="9"/>
      <c r="B320" s="31"/>
      <c r="C320" s="32"/>
      <c r="D320" s="32"/>
      <c r="E320" s="32"/>
      <c r="F320" s="32"/>
      <c r="G320" s="32"/>
      <c r="H320" s="33"/>
      <c r="I320" s="34"/>
      <c r="J320" s="35"/>
      <c r="K320" s="7"/>
      <c r="L320" s="393"/>
      <c r="M320" s="267"/>
      <c r="N320" s="267"/>
      <c r="O320" s="267"/>
      <c r="P320" s="267"/>
      <c r="Q320" s="393"/>
      <c r="R320" s="267"/>
      <c r="S320" s="267"/>
      <c r="T320" s="267"/>
      <c r="U320" s="267"/>
      <c r="V320" s="267"/>
      <c r="W320" s="267"/>
      <c r="X320" s="267"/>
      <c r="Y320" s="267"/>
      <c r="Z320" s="267"/>
      <c r="AA320" s="267"/>
      <c r="AB320" s="267"/>
      <c r="AC320" s="267"/>
      <c r="AD320" s="267"/>
      <c r="AE320" s="267"/>
      <c r="AF320" s="267"/>
      <c r="AG320" s="267"/>
      <c r="AH320" s="267"/>
      <c r="AI320" s="267"/>
      <c r="AJ320" s="267"/>
      <c r="AK320" s="267"/>
      <c r="AL320" s="267"/>
      <c r="AM320" s="267"/>
      <c r="AN320" s="267"/>
      <c r="AO320" s="267"/>
      <c r="AP320" s="267"/>
      <c r="AQ320" s="267"/>
      <c r="AR320" s="267"/>
      <c r="AS320" s="267"/>
      <c r="AT320" s="267"/>
      <c r="AU320" s="267"/>
      <c r="AV320" s="267"/>
      <c r="AW320" s="267"/>
      <c r="AX320" s="267"/>
      <c r="AY320" s="267"/>
      <c r="AZ320" s="267"/>
      <c r="BA320" s="267"/>
      <c r="BB320" s="267"/>
      <c r="BC320" s="267"/>
      <c r="BD320" s="267"/>
      <c r="BE320" s="267"/>
    </row>
    <row r="321" spans="1:57" ht="8.4" customHeight="1" x14ac:dyDescent="0.25">
      <c r="L321" s="393"/>
      <c r="M321" s="267"/>
      <c r="N321" s="267"/>
      <c r="O321" s="267"/>
      <c r="P321" s="393"/>
      <c r="Q321" s="267"/>
      <c r="R321" s="267"/>
      <c r="S321" s="267"/>
      <c r="T321" s="267"/>
      <c r="U321" s="267"/>
      <c r="V321" s="267"/>
      <c r="W321" s="267"/>
      <c r="X321" s="267"/>
      <c r="Y321" s="267"/>
      <c r="Z321" s="267"/>
      <c r="AA321" s="267"/>
      <c r="AB321" s="267"/>
      <c r="AC321" s="267"/>
      <c r="AD321" s="267"/>
      <c r="AE321" s="267"/>
      <c r="AF321" s="267"/>
      <c r="AG321" s="267"/>
      <c r="AH321" s="267"/>
      <c r="AI321" s="267"/>
      <c r="AJ321" s="267"/>
      <c r="AK321" s="267"/>
      <c r="AL321" s="267"/>
      <c r="AM321" s="267"/>
      <c r="AN321" s="267"/>
      <c r="AO321" s="267"/>
      <c r="AP321" s="267"/>
      <c r="AQ321" s="267"/>
      <c r="AR321" s="267"/>
      <c r="AS321" s="267"/>
      <c r="AT321" s="267"/>
      <c r="AU321" s="267"/>
      <c r="AV321" s="267"/>
      <c r="AW321" s="267"/>
      <c r="AX321" s="267"/>
      <c r="AY321" s="267"/>
      <c r="AZ321" s="267"/>
      <c r="BA321" s="267"/>
      <c r="BB321" s="267"/>
      <c r="BC321" s="267"/>
      <c r="BD321" s="267"/>
      <c r="BE321" s="267"/>
    </row>
    <row r="322" spans="1:57" ht="8.4" customHeight="1" x14ac:dyDescent="0.25">
      <c r="L322" s="393"/>
      <c r="M322" s="267"/>
      <c r="N322" s="267"/>
      <c r="O322" s="267"/>
      <c r="P322" s="393"/>
      <c r="Q322" s="267"/>
      <c r="R322" s="267"/>
      <c r="S322" s="267"/>
      <c r="T322" s="267"/>
      <c r="U322" s="267"/>
      <c r="V322" s="267"/>
      <c r="W322" s="267"/>
      <c r="X322" s="267"/>
      <c r="Y322" s="267"/>
      <c r="Z322" s="267"/>
      <c r="AA322" s="267"/>
      <c r="AB322" s="267"/>
      <c r="AC322" s="267"/>
      <c r="AD322" s="267"/>
      <c r="AE322" s="267"/>
      <c r="AF322" s="267"/>
      <c r="AG322" s="267"/>
      <c r="AH322" s="267"/>
      <c r="AI322" s="267"/>
      <c r="AJ322" s="267"/>
      <c r="AK322" s="267"/>
      <c r="AL322" s="267"/>
      <c r="AM322" s="267"/>
      <c r="AN322" s="267"/>
      <c r="AO322" s="267"/>
      <c r="AP322" s="267"/>
      <c r="AQ322" s="267"/>
      <c r="AR322" s="267"/>
      <c r="AS322" s="267"/>
      <c r="AT322" s="267"/>
      <c r="AU322" s="267"/>
      <c r="AV322" s="267"/>
      <c r="AW322" s="267"/>
      <c r="AX322" s="267"/>
      <c r="AY322" s="267"/>
      <c r="AZ322" s="267"/>
      <c r="BA322" s="267"/>
      <c r="BB322" s="267"/>
      <c r="BC322" s="267"/>
      <c r="BD322" s="267"/>
      <c r="BE322" s="267"/>
    </row>
    <row r="323" spans="1:57" ht="7.5" customHeight="1" x14ac:dyDescent="0.25">
      <c r="B323" s="23"/>
      <c r="C323" s="24"/>
      <c r="D323" s="24"/>
      <c r="E323" s="24"/>
      <c r="F323" s="24"/>
      <c r="G323" s="24"/>
      <c r="H323" s="25"/>
      <c r="I323" s="26"/>
      <c r="J323" s="27"/>
      <c r="L323" s="7"/>
      <c r="P323" s="392"/>
      <c r="Q323" s="61"/>
      <c r="R323" s="61"/>
      <c r="S323" s="61"/>
      <c r="T323" s="61"/>
      <c r="U323" s="61"/>
      <c r="V323" s="61"/>
      <c r="W323" s="61"/>
      <c r="X323" s="61"/>
      <c r="Y323" s="61"/>
      <c r="Z323" s="61"/>
      <c r="AA323" s="61"/>
      <c r="AB323" s="61"/>
      <c r="AC323" s="61"/>
      <c r="AD323" s="61"/>
      <c r="AE323" s="61"/>
      <c r="AF323" s="61"/>
      <c r="AG323" s="61"/>
      <c r="AH323" s="61"/>
      <c r="AI323" s="61"/>
      <c r="AJ323" s="61"/>
      <c r="AK323" s="61"/>
      <c r="AL323" s="267"/>
      <c r="AM323" s="267"/>
      <c r="AN323" s="267"/>
      <c r="AO323" s="267"/>
      <c r="AP323" s="267"/>
      <c r="AQ323" s="267"/>
      <c r="AR323" s="267"/>
      <c r="AS323" s="267"/>
      <c r="AT323" s="267"/>
      <c r="AU323" s="267"/>
      <c r="AV323" s="267"/>
      <c r="AW323" s="267"/>
      <c r="AX323" s="267"/>
      <c r="AY323" s="267"/>
      <c r="AZ323" s="267"/>
      <c r="BA323" s="267"/>
      <c r="BB323" s="267"/>
      <c r="BC323" s="267"/>
      <c r="BD323" s="267"/>
      <c r="BE323" s="267"/>
    </row>
    <row r="324" spans="1:57" ht="13.8" x14ac:dyDescent="0.25">
      <c r="A324" s="279"/>
      <c r="B324" s="275" t="s">
        <v>253</v>
      </c>
      <c r="C324" s="276"/>
      <c r="D324" s="276"/>
      <c r="E324" s="276"/>
      <c r="F324" s="277"/>
      <c r="G324" s="277"/>
      <c r="H324" s="277"/>
      <c r="I324" s="277"/>
      <c r="J324" s="278"/>
      <c r="L324" s="7"/>
      <c r="P324" s="7"/>
      <c r="AL324" s="267"/>
      <c r="AM324" s="267"/>
      <c r="AN324" s="267"/>
      <c r="AO324" s="267"/>
      <c r="AP324" s="267"/>
      <c r="AQ324" s="267"/>
      <c r="AR324" s="267"/>
      <c r="AS324" s="267"/>
      <c r="AT324" s="267"/>
      <c r="AU324" s="267"/>
      <c r="AV324" s="267"/>
      <c r="AW324" s="267"/>
      <c r="AX324" s="267"/>
      <c r="AY324" s="267"/>
      <c r="AZ324" s="267"/>
      <c r="BA324" s="267"/>
      <c r="BB324" s="267"/>
      <c r="BC324" s="267"/>
      <c r="BD324" s="267"/>
      <c r="BE324" s="267"/>
    </row>
    <row r="325" spans="1:57" ht="6" customHeight="1" x14ac:dyDescent="0.25">
      <c r="A325" s="281"/>
      <c r="B325" s="91"/>
      <c r="C325" s="280"/>
      <c r="D325" s="280"/>
      <c r="E325" s="280"/>
      <c r="F325" s="280"/>
      <c r="G325" s="280"/>
      <c r="H325" s="280"/>
      <c r="I325" s="280"/>
      <c r="J325" s="102"/>
      <c r="L325" s="7"/>
      <c r="AJ325" s="9"/>
      <c r="AK325" s="9"/>
      <c r="AL325" s="267"/>
      <c r="AM325" s="267"/>
      <c r="AN325" s="267"/>
      <c r="AO325" s="267"/>
      <c r="AP325" s="267"/>
      <c r="AQ325" s="267"/>
      <c r="AR325" s="267"/>
      <c r="AS325" s="267"/>
      <c r="AT325" s="267"/>
      <c r="AU325" s="267"/>
      <c r="AV325" s="267"/>
      <c r="AW325" s="267"/>
      <c r="AX325" s="267"/>
      <c r="AY325" s="267"/>
      <c r="AZ325" s="267"/>
      <c r="BA325" s="267"/>
      <c r="BB325" s="267"/>
      <c r="BC325" s="267"/>
      <c r="BD325" s="267"/>
      <c r="BE325" s="267"/>
    </row>
    <row r="326" spans="1:57" ht="12.75" customHeight="1" x14ac:dyDescent="0.25">
      <c r="B326" s="91"/>
      <c r="C326" s="685" t="s">
        <v>103</v>
      </c>
      <c r="D326" s="685"/>
      <c r="E326" s="685"/>
      <c r="F326" s="685"/>
      <c r="G326" s="685"/>
      <c r="H326" s="685"/>
      <c r="I326" s="685"/>
      <c r="J326" s="228"/>
      <c r="L326" s="7"/>
      <c r="AX326" s="9"/>
      <c r="AY326" s="9"/>
      <c r="AZ326" s="9"/>
      <c r="BA326" s="9"/>
      <c r="BB326" s="9"/>
      <c r="BC326" s="9"/>
      <c r="BD326" s="9"/>
      <c r="BE326" s="9"/>
    </row>
    <row r="327" spans="1:57" ht="12.75" customHeight="1" x14ac:dyDescent="0.25">
      <c r="B327" s="91"/>
      <c r="C327" s="280" t="s">
        <v>102</v>
      </c>
      <c r="D327" s="284"/>
      <c r="E327" s="284"/>
      <c r="F327" s="284"/>
      <c r="G327" s="284"/>
      <c r="H327" s="284"/>
      <c r="I327" s="284"/>
      <c r="J327" s="228"/>
      <c r="AJ327" s="9"/>
      <c r="AK327" s="9"/>
      <c r="AL327" s="9"/>
      <c r="AM327" s="9"/>
      <c r="AN327" s="9"/>
      <c r="AO327" s="9"/>
      <c r="AP327" s="9"/>
      <c r="AQ327" s="9"/>
      <c r="AR327" s="9"/>
      <c r="AS327" s="9"/>
      <c r="AT327" s="9"/>
      <c r="AU327" s="9"/>
      <c r="AV327" s="9"/>
      <c r="AW327" s="9"/>
    </row>
    <row r="328" spans="1:57" ht="12.75" customHeight="1" x14ac:dyDescent="0.25">
      <c r="B328" s="91"/>
      <c r="C328" s="280" t="s">
        <v>114</v>
      </c>
      <c r="D328" s="280"/>
      <c r="E328" s="280"/>
      <c r="F328" s="280"/>
      <c r="G328" s="280"/>
      <c r="H328" s="280"/>
      <c r="I328" s="280"/>
      <c r="J328" s="228"/>
    </row>
    <row r="329" spans="1:57" x14ac:dyDescent="0.25">
      <c r="B329" s="91"/>
      <c r="C329" s="280" t="s">
        <v>115</v>
      </c>
      <c r="D329" s="280"/>
      <c r="E329" s="280"/>
      <c r="F329" s="280"/>
      <c r="G329" s="280"/>
      <c r="H329" s="280"/>
      <c r="I329" s="280"/>
      <c r="J329" s="228"/>
      <c r="P329" s="7"/>
    </row>
    <row r="330" spans="1:57" ht="12.75" customHeight="1" x14ac:dyDescent="0.25">
      <c r="B330" s="91"/>
      <c r="C330" s="280" t="s">
        <v>116</v>
      </c>
      <c r="D330" s="280"/>
      <c r="E330" s="280"/>
      <c r="F330" s="280"/>
      <c r="G330" s="280"/>
      <c r="H330" s="280"/>
      <c r="I330" s="280"/>
      <c r="J330" s="228"/>
      <c r="L330" s="7"/>
      <c r="AX330" s="9"/>
      <c r="AY330" s="9"/>
      <c r="AZ330" s="9"/>
      <c r="BA330" s="9"/>
      <c r="BB330" s="9"/>
      <c r="BC330" s="9"/>
      <c r="BD330" s="9"/>
      <c r="BE330" s="9"/>
    </row>
    <row r="331" spans="1:57" ht="6" customHeight="1" x14ac:dyDescent="0.25">
      <c r="B331" s="91"/>
      <c r="C331" s="280"/>
      <c r="D331" s="280"/>
      <c r="E331" s="280"/>
      <c r="F331" s="280"/>
      <c r="G331" s="280"/>
      <c r="H331" s="280"/>
      <c r="I331" s="280"/>
      <c r="J331" s="228"/>
      <c r="L331" s="7"/>
      <c r="AL331" s="9"/>
      <c r="AM331" s="9"/>
      <c r="AN331" s="9"/>
      <c r="AO331" s="9"/>
      <c r="AP331" s="9"/>
      <c r="AQ331" s="9"/>
      <c r="AR331" s="9"/>
      <c r="AS331" s="9"/>
      <c r="AT331" s="9"/>
      <c r="AU331" s="9"/>
      <c r="AV331" s="9"/>
      <c r="AW331" s="9"/>
    </row>
    <row r="332" spans="1:57" ht="24.75" customHeight="1" x14ac:dyDescent="0.25">
      <c r="B332" s="91"/>
      <c r="C332" s="695" t="s">
        <v>261</v>
      </c>
      <c r="D332" s="695"/>
      <c r="E332" s="695"/>
      <c r="F332" s="695"/>
      <c r="G332" s="695"/>
      <c r="H332" s="695"/>
      <c r="I332" s="695"/>
      <c r="J332" s="228"/>
      <c r="L332" s="7"/>
    </row>
    <row r="333" spans="1:57" ht="7.5" customHeight="1" x14ac:dyDescent="0.25">
      <c r="B333" s="91"/>
      <c r="C333" s="282"/>
      <c r="D333" s="282"/>
      <c r="E333" s="282"/>
      <c r="F333" s="282"/>
      <c r="G333" s="282"/>
      <c r="H333" s="282"/>
      <c r="I333" s="282"/>
      <c r="J333" s="228"/>
    </row>
    <row r="334" spans="1:57" ht="46.95" customHeight="1" x14ac:dyDescent="0.25">
      <c r="A334" s="1"/>
      <c r="B334" s="285"/>
      <c r="C334" s="764"/>
      <c r="D334" s="765"/>
      <c r="E334" s="765"/>
      <c r="F334" s="765"/>
      <c r="G334" s="765"/>
      <c r="H334" s="765"/>
      <c r="I334" s="766"/>
      <c r="J334" s="102"/>
      <c r="K334" s="1"/>
    </row>
    <row r="335" spans="1:57" ht="7.5" customHeight="1" x14ac:dyDescent="0.25">
      <c r="B335" s="91"/>
      <c r="C335" s="441"/>
      <c r="D335" s="434"/>
      <c r="E335" s="434"/>
      <c r="F335" s="434"/>
      <c r="G335" s="434"/>
      <c r="H335" s="434"/>
      <c r="I335" s="442"/>
      <c r="J335" s="228"/>
      <c r="L335" s="61"/>
      <c r="M335" s="61"/>
    </row>
    <row r="336" spans="1:57" ht="18.600000000000001" customHeight="1" x14ac:dyDescent="0.25">
      <c r="B336" s="91"/>
      <c r="C336" s="488"/>
      <c r="D336" s="489"/>
      <c r="E336" s="489"/>
      <c r="F336" s="489"/>
      <c r="G336" s="489"/>
      <c r="H336" s="489"/>
      <c r="I336" s="490"/>
      <c r="J336" s="228"/>
    </row>
    <row r="337" spans="1:49" x14ac:dyDescent="0.25">
      <c r="B337" s="91"/>
      <c r="C337" s="767"/>
      <c r="D337" s="768"/>
      <c r="E337" s="768"/>
      <c r="F337" s="770"/>
      <c r="G337" s="768"/>
      <c r="H337" s="768"/>
      <c r="I337" s="771"/>
      <c r="J337" s="228"/>
      <c r="L337" s="52"/>
    </row>
    <row r="338" spans="1:49" x14ac:dyDescent="0.25">
      <c r="B338" s="91"/>
      <c r="C338" s="769"/>
      <c r="D338" s="768"/>
      <c r="E338" s="768"/>
      <c r="F338" s="768"/>
      <c r="G338" s="768"/>
      <c r="H338" s="768"/>
      <c r="I338" s="771"/>
      <c r="J338" s="228"/>
      <c r="L338" s="52"/>
    </row>
    <row r="339" spans="1:49" ht="6" customHeight="1" x14ac:dyDescent="0.25">
      <c r="B339" s="91"/>
      <c r="C339" s="761"/>
      <c r="D339" s="678"/>
      <c r="E339" s="762"/>
      <c r="F339" s="680"/>
      <c r="G339" s="680"/>
      <c r="H339" s="680"/>
      <c r="I339" s="763"/>
      <c r="J339" s="228"/>
    </row>
    <row r="340" spans="1:49" x14ac:dyDescent="0.25">
      <c r="B340" s="91"/>
      <c r="C340" s="438" t="s">
        <v>4</v>
      </c>
      <c r="D340" s="439"/>
      <c r="E340" s="443"/>
      <c r="F340" s="439"/>
      <c r="G340" s="439" t="s">
        <v>256</v>
      </c>
      <c r="H340" s="439"/>
      <c r="I340" s="440"/>
      <c r="J340" s="228"/>
    </row>
    <row r="341" spans="1:49" ht="9" customHeight="1" x14ac:dyDescent="0.25">
      <c r="B341" s="31"/>
      <c r="C341" s="299"/>
      <c r="D341" s="299"/>
      <c r="E341" s="299"/>
      <c r="F341" s="298"/>
      <c r="G341" s="298"/>
      <c r="H341" s="298"/>
      <c r="I341" s="298"/>
      <c r="J341" s="35"/>
    </row>
    <row r="342" spans="1:49" x14ac:dyDescent="0.25">
      <c r="A342" s="9"/>
      <c r="B342" s="51" t="s">
        <v>5</v>
      </c>
      <c r="C342" s="204"/>
      <c r="D342" s="204"/>
      <c r="E342" s="204"/>
      <c r="F342" s="204"/>
      <c r="G342" s="204"/>
      <c r="H342" s="204"/>
      <c r="I342" s="204"/>
      <c r="J342" s="11"/>
      <c r="L342" s="6"/>
      <c r="M342" s="6"/>
      <c r="N342" s="6"/>
      <c r="O342" s="6"/>
      <c r="AL342" s="6"/>
      <c r="AM342" s="6"/>
      <c r="AN342" s="6"/>
      <c r="AO342" s="6"/>
      <c r="AP342" s="6"/>
      <c r="AQ342" s="6"/>
      <c r="AR342" s="6"/>
      <c r="AS342" s="6"/>
      <c r="AT342" s="6"/>
      <c r="AU342" s="6"/>
      <c r="AV342" s="6"/>
      <c r="AW342" s="6"/>
    </row>
    <row r="343" spans="1:49" x14ac:dyDescent="0.25">
      <c r="A343" s="9"/>
      <c r="B343" s="51"/>
      <c r="C343" s="204"/>
      <c r="D343" s="204"/>
      <c r="E343" s="204"/>
      <c r="F343" s="204"/>
      <c r="G343" s="204"/>
      <c r="H343" s="204"/>
      <c r="I343" s="204"/>
      <c r="J343" s="11"/>
      <c r="N343" s="6"/>
      <c r="O343" s="6"/>
    </row>
    <row r="344" spans="1:49" x14ac:dyDescent="0.25">
      <c r="A344" s="9"/>
      <c r="B344" s="51"/>
      <c r="C344" s="772" t="s">
        <v>19</v>
      </c>
      <c r="D344" s="773"/>
      <c r="E344" s="774"/>
      <c r="F344" s="204" t="s">
        <v>20</v>
      </c>
      <c r="G344" s="204"/>
      <c r="H344" s="204"/>
      <c r="I344" s="204"/>
      <c r="J344" s="11"/>
      <c r="L344" s="6"/>
      <c r="M344" s="6"/>
      <c r="N344" s="6"/>
      <c r="O344" s="6"/>
    </row>
    <row r="345" spans="1:49" x14ac:dyDescent="0.25">
      <c r="A345" s="9"/>
      <c r="B345" s="8"/>
      <c r="C345" s="365"/>
      <c r="D345" s="365"/>
      <c r="E345" s="365"/>
      <c r="F345" s="204"/>
      <c r="G345" s="365"/>
      <c r="H345" s="365"/>
      <c r="I345" s="365"/>
      <c r="J345" s="11"/>
      <c r="N345" s="6"/>
      <c r="O345" s="6"/>
    </row>
    <row r="346" spans="1:49" x14ac:dyDescent="0.25">
      <c r="A346" s="9"/>
      <c r="B346" s="8"/>
      <c r="C346" s="772" t="s">
        <v>79</v>
      </c>
      <c r="D346" s="773"/>
      <c r="E346" s="773"/>
      <c r="F346" s="773"/>
      <c r="G346" s="774"/>
      <c r="H346" s="204"/>
      <c r="I346" s="204"/>
      <c r="J346" s="11"/>
      <c r="N346" s="6"/>
      <c r="O346" s="6"/>
    </row>
    <row r="347" spans="1:49" x14ac:dyDescent="0.25">
      <c r="A347" s="9"/>
      <c r="B347" s="8"/>
      <c r="C347" s="204"/>
      <c r="D347" s="204"/>
      <c r="E347" s="204"/>
      <c r="F347" s="204"/>
      <c r="G347" s="204"/>
      <c r="H347" s="204"/>
      <c r="I347" s="204"/>
      <c r="J347" s="11"/>
      <c r="L347" s="6"/>
      <c r="M347" s="6"/>
    </row>
    <row r="348" spans="1:49" x14ac:dyDescent="0.25">
      <c r="A348" s="9"/>
      <c r="B348" s="8"/>
      <c r="C348" s="772" t="s">
        <v>80</v>
      </c>
      <c r="D348" s="773"/>
      <c r="E348" s="774"/>
      <c r="F348" s="204"/>
      <c r="G348" s="775"/>
      <c r="H348" s="775"/>
      <c r="I348" s="775"/>
      <c r="J348" s="11"/>
    </row>
    <row r="349" spans="1:49" ht="11.25" customHeight="1" x14ac:dyDescent="0.25">
      <c r="B349" s="31"/>
      <c r="C349" s="299"/>
      <c r="D349" s="299"/>
      <c r="E349" s="299"/>
      <c r="F349" s="298"/>
      <c r="G349" s="298"/>
      <c r="H349" s="298"/>
      <c r="I349" s="298"/>
      <c r="J349" s="35"/>
      <c r="L349" s="6"/>
      <c r="M349" s="6"/>
    </row>
    <row r="350" spans="1:49" ht="25.2" customHeight="1" x14ac:dyDescent="0.25">
      <c r="C350" s="366"/>
      <c r="D350" s="366"/>
      <c r="E350" s="366"/>
      <c r="F350" s="315"/>
      <c r="G350" s="315"/>
      <c r="H350" s="315"/>
      <c r="I350" s="315"/>
      <c r="N350" s="6"/>
      <c r="O350" s="6"/>
    </row>
    <row r="351" spans="1:49" x14ac:dyDescent="0.25">
      <c r="C351" s="366"/>
      <c r="D351" s="366"/>
    </row>
    <row r="352" spans="1:49" x14ac:dyDescent="0.25">
      <c r="M352" s="135"/>
    </row>
    <row r="353" spans="13:14" x14ac:dyDescent="0.25">
      <c r="M353" s="135"/>
      <c r="N353" s="136"/>
    </row>
    <row r="354" spans="13:14" x14ac:dyDescent="0.25">
      <c r="M354" s="135"/>
      <c r="N354" s="136"/>
    </row>
    <row r="355" spans="13:14" x14ac:dyDescent="0.25">
      <c r="M355" s="135"/>
      <c r="N355" s="136"/>
    </row>
    <row r="356" spans="13:14" x14ac:dyDescent="0.25">
      <c r="M356" s="135"/>
      <c r="N356" s="136"/>
    </row>
    <row r="357" spans="13:14" x14ac:dyDescent="0.25">
      <c r="M357" s="135"/>
      <c r="N357" s="136"/>
    </row>
    <row r="358" spans="13:14" x14ac:dyDescent="0.25">
      <c r="M358" s="135"/>
      <c r="N358" s="136"/>
    </row>
    <row r="359" spans="13:14" x14ac:dyDescent="0.25">
      <c r="M359" s="135"/>
      <c r="N359" s="136"/>
    </row>
    <row r="360" spans="13:14" x14ac:dyDescent="0.25">
      <c r="M360" s="135"/>
      <c r="N360" s="136"/>
    </row>
    <row r="361" spans="13:14" x14ac:dyDescent="0.25">
      <c r="M361" s="135"/>
      <c r="N361" s="136"/>
    </row>
    <row r="362" spans="13:14" x14ac:dyDescent="0.25">
      <c r="M362" s="135"/>
      <c r="N362" s="136"/>
    </row>
    <row r="363" spans="13:14" x14ac:dyDescent="0.25">
      <c r="M363" s="135"/>
      <c r="N363" s="136"/>
    </row>
    <row r="364" spans="13:14" x14ac:dyDescent="0.25">
      <c r="M364" s="135"/>
      <c r="N364" s="136"/>
    </row>
    <row r="365" spans="13:14" x14ac:dyDescent="0.25">
      <c r="M365" s="135"/>
      <c r="N365" s="136"/>
    </row>
    <row r="366" spans="13:14" x14ac:dyDescent="0.25">
      <c r="M366" s="135"/>
      <c r="N366" s="136"/>
    </row>
    <row r="367" spans="13:14" x14ac:dyDescent="0.25">
      <c r="M367" s="135"/>
      <c r="N367" s="136"/>
    </row>
    <row r="368" spans="13:14" x14ac:dyDescent="0.25">
      <c r="M368" s="135"/>
      <c r="N368" s="136"/>
    </row>
    <row r="369" spans="13:14" x14ac:dyDescent="0.25">
      <c r="M369" s="135"/>
      <c r="N369" s="136"/>
    </row>
    <row r="370" spans="13:14" x14ac:dyDescent="0.25">
      <c r="M370" s="135"/>
      <c r="N370" s="136"/>
    </row>
    <row r="371" spans="13:14" x14ac:dyDescent="0.25">
      <c r="M371" s="135"/>
      <c r="N371" s="136"/>
    </row>
    <row r="372" spans="13:14" x14ac:dyDescent="0.25">
      <c r="M372" s="135"/>
      <c r="N372" s="136"/>
    </row>
    <row r="373" spans="13:14" x14ac:dyDescent="0.25">
      <c r="M373" s="135"/>
      <c r="N373" s="136"/>
    </row>
    <row r="374" spans="13:14" x14ac:dyDescent="0.25">
      <c r="M374" s="135"/>
      <c r="N374" s="136"/>
    </row>
    <row r="375" spans="13:14" x14ac:dyDescent="0.25">
      <c r="M375" s="135"/>
      <c r="N375" s="136"/>
    </row>
    <row r="376" spans="13:14" x14ac:dyDescent="0.25">
      <c r="M376" s="135"/>
      <c r="N376" s="136"/>
    </row>
    <row r="377" spans="13:14" x14ac:dyDescent="0.25">
      <c r="M377" s="135"/>
      <c r="N377" s="136"/>
    </row>
    <row r="378" spans="13:14" x14ac:dyDescent="0.25">
      <c r="M378" s="135"/>
      <c r="N378" s="136"/>
    </row>
    <row r="379" spans="13:14" x14ac:dyDescent="0.25">
      <c r="M379" s="135"/>
      <c r="N379" s="136"/>
    </row>
    <row r="380" spans="13:14" x14ac:dyDescent="0.25">
      <c r="M380" s="135"/>
      <c r="N380" s="136"/>
    </row>
    <row r="381" spans="13:14" x14ac:dyDescent="0.25">
      <c r="M381" s="135"/>
      <c r="N381" s="136"/>
    </row>
    <row r="382" spans="13:14" x14ac:dyDescent="0.25">
      <c r="M382" s="135"/>
      <c r="N382" s="136"/>
    </row>
    <row r="383" spans="13:14" x14ac:dyDescent="0.25">
      <c r="M383" s="135"/>
      <c r="N383" s="136"/>
    </row>
    <row r="384" spans="13:14" x14ac:dyDescent="0.25">
      <c r="M384" s="135"/>
      <c r="N384" s="136"/>
    </row>
    <row r="385" spans="13:14" x14ac:dyDescent="0.25">
      <c r="M385" s="135"/>
      <c r="N385" s="136"/>
    </row>
    <row r="386" spans="13:14" x14ac:dyDescent="0.25">
      <c r="M386" s="135"/>
      <c r="N386" s="136"/>
    </row>
    <row r="387" spans="13:14" x14ac:dyDescent="0.25">
      <c r="M387" s="135"/>
      <c r="N387" s="136"/>
    </row>
    <row r="388" spans="13:14" x14ac:dyDescent="0.25">
      <c r="M388" s="135"/>
      <c r="N388" s="136"/>
    </row>
    <row r="389" spans="13:14" x14ac:dyDescent="0.25">
      <c r="M389" s="135"/>
      <c r="N389" s="136"/>
    </row>
    <row r="390" spans="13:14" x14ac:dyDescent="0.25">
      <c r="M390" s="135"/>
      <c r="N390" s="136"/>
    </row>
    <row r="391" spans="13:14" x14ac:dyDescent="0.25">
      <c r="M391" s="135"/>
      <c r="N391" s="136"/>
    </row>
    <row r="392" spans="13:14" x14ac:dyDescent="0.25">
      <c r="M392" s="135"/>
      <c r="N392" s="136"/>
    </row>
    <row r="393" spans="13:14" x14ac:dyDescent="0.25">
      <c r="M393" s="135"/>
      <c r="N393" s="136"/>
    </row>
    <row r="394" spans="13:14" x14ac:dyDescent="0.25">
      <c r="M394" s="135"/>
      <c r="N394" s="136"/>
    </row>
    <row r="395" spans="13:14" x14ac:dyDescent="0.25">
      <c r="M395" s="135"/>
      <c r="N395" s="136"/>
    </row>
    <row r="396" spans="13:14" x14ac:dyDescent="0.25">
      <c r="M396" s="135"/>
      <c r="N396" s="136"/>
    </row>
    <row r="397" spans="13:14" x14ac:dyDescent="0.25">
      <c r="M397" s="135"/>
      <c r="N397" s="136"/>
    </row>
    <row r="398" spans="13:14" x14ac:dyDescent="0.25">
      <c r="M398" s="135"/>
      <c r="N398" s="136"/>
    </row>
    <row r="399" spans="13:14" x14ac:dyDescent="0.25">
      <c r="M399" s="135"/>
      <c r="N399" s="136"/>
    </row>
    <row r="400" spans="13:14" x14ac:dyDescent="0.25">
      <c r="M400" s="135"/>
      <c r="N400" s="136"/>
    </row>
    <row r="401" spans="13:14" x14ac:dyDescent="0.25">
      <c r="M401" s="135"/>
      <c r="N401" s="136"/>
    </row>
    <row r="402" spans="13:14" x14ac:dyDescent="0.25">
      <c r="M402" s="135"/>
      <c r="N402" s="136"/>
    </row>
    <row r="403" spans="13:14" x14ac:dyDescent="0.25">
      <c r="M403" s="135"/>
      <c r="N403" s="136"/>
    </row>
    <row r="404" spans="13:14" x14ac:dyDescent="0.25">
      <c r="M404" s="135"/>
      <c r="N404" s="136"/>
    </row>
    <row r="405" spans="13:14" x14ac:dyDescent="0.25">
      <c r="M405" s="135"/>
      <c r="N405" s="136"/>
    </row>
    <row r="406" spans="13:14" x14ac:dyDescent="0.25">
      <c r="M406" s="135"/>
      <c r="N406" s="136"/>
    </row>
    <row r="407" spans="13:14" x14ac:dyDescent="0.25">
      <c r="M407" s="135"/>
      <c r="N407" s="136"/>
    </row>
    <row r="408" spans="13:14" x14ac:dyDescent="0.25">
      <c r="M408" s="135"/>
      <c r="N408" s="136"/>
    </row>
    <row r="409" spans="13:14" x14ac:dyDescent="0.25">
      <c r="M409" s="135"/>
      <c r="N409" s="136"/>
    </row>
    <row r="410" spans="13:14" x14ac:dyDescent="0.25">
      <c r="M410" s="135"/>
      <c r="N410" s="136"/>
    </row>
    <row r="411" spans="13:14" x14ac:dyDescent="0.25">
      <c r="M411" s="135"/>
      <c r="N411" s="136"/>
    </row>
    <row r="412" spans="13:14" x14ac:dyDescent="0.25">
      <c r="M412" s="135"/>
      <c r="N412" s="136"/>
    </row>
    <row r="413" spans="13:14" x14ac:dyDescent="0.25">
      <c r="M413" s="135"/>
      <c r="N413" s="136"/>
    </row>
    <row r="414" spans="13:14" x14ac:dyDescent="0.25">
      <c r="M414" s="135"/>
      <c r="N414" s="136"/>
    </row>
    <row r="415" spans="13:14" x14ac:dyDescent="0.25">
      <c r="M415" s="135"/>
      <c r="N415" s="136"/>
    </row>
    <row r="416" spans="13:14" x14ac:dyDescent="0.25">
      <c r="M416" s="135"/>
      <c r="N416" s="136"/>
    </row>
    <row r="417" spans="9:14" x14ac:dyDescent="0.25">
      <c r="M417" s="135"/>
      <c r="N417" s="136"/>
    </row>
    <row r="418" spans="9:14" x14ac:dyDescent="0.25">
      <c r="M418" s="135"/>
      <c r="N418" s="136"/>
    </row>
    <row r="419" spans="9:14" x14ac:dyDescent="0.25">
      <c r="M419" s="135"/>
      <c r="N419" s="136"/>
    </row>
    <row r="420" spans="9:14" x14ac:dyDescent="0.25">
      <c r="I420" s="135"/>
      <c r="J420" s="136"/>
    </row>
    <row r="421" spans="9:14" x14ac:dyDescent="0.25">
      <c r="I421" s="135"/>
      <c r="J421" s="136"/>
    </row>
    <row r="422" spans="9:14" x14ac:dyDescent="0.25">
      <c r="I422" s="135"/>
      <c r="J422" s="136"/>
    </row>
    <row r="423" spans="9:14" x14ac:dyDescent="0.25">
      <c r="I423" s="135"/>
      <c r="J423" s="136"/>
    </row>
    <row r="424" spans="9:14" x14ac:dyDescent="0.25">
      <c r="I424" s="135"/>
      <c r="J424" s="136"/>
    </row>
    <row r="425" spans="9:14" x14ac:dyDescent="0.25">
      <c r="I425" s="135"/>
      <c r="J425" s="136"/>
    </row>
    <row r="426" spans="9:14" x14ac:dyDescent="0.25">
      <c r="I426" s="135"/>
      <c r="J426" s="136"/>
    </row>
    <row r="427" spans="9:14" x14ac:dyDescent="0.25">
      <c r="I427" s="135"/>
      <c r="J427" s="136"/>
    </row>
    <row r="428" spans="9:14" x14ac:dyDescent="0.25">
      <c r="I428" s="135"/>
      <c r="J428" s="136"/>
    </row>
    <row r="429" spans="9:14" x14ac:dyDescent="0.25">
      <c r="I429" s="135"/>
      <c r="J429" s="136"/>
    </row>
    <row r="430" spans="9:14" x14ac:dyDescent="0.25">
      <c r="I430" s="135"/>
      <c r="J430" s="136"/>
    </row>
    <row r="431" spans="9:14" x14ac:dyDescent="0.25">
      <c r="I431" s="135"/>
      <c r="J431" s="136"/>
    </row>
    <row r="432" spans="9:14" x14ac:dyDescent="0.25">
      <c r="I432" s="135"/>
      <c r="J432" s="136"/>
    </row>
    <row r="433" spans="9:10" x14ac:dyDescent="0.25">
      <c r="I433" s="135"/>
      <c r="J433" s="136"/>
    </row>
    <row r="434" spans="9:10" x14ac:dyDescent="0.25">
      <c r="I434" s="135"/>
      <c r="J434" s="136"/>
    </row>
    <row r="435" spans="9:10" x14ac:dyDescent="0.25">
      <c r="I435" s="135"/>
      <c r="J435" s="136"/>
    </row>
  </sheetData>
  <sheetProtection algorithmName="SHA-512" hashValue="Sz/Szu/KCi6yS8GG8ogu/ELzACICr6u4JxN6/Dnh5Vm0b7lVl6zedeF0BmHAou7YQZhcDG7Cez23i88v9Ix45A==" saltValue="yVMgYHZx2MdsVTeAFCQA7w==" spinCount="100000" sheet="1" objects="1" scenarios="1"/>
  <mergeCells count="130">
    <mergeCell ref="C339:E339"/>
    <mergeCell ref="F339:I339"/>
    <mergeCell ref="C326:I326"/>
    <mergeCell ref="C334:I334"/>
    <mergeCell ref="C337:E338"/>
    <mergeCell ref="F337:I338"/>
    <mergeCell ref="C344:E344"/>
    <mergeCell ref="C346:G346"/>
    <mergeCell ref="C348:E348"/>
    <mergeCell ref="G348:I348"/>
    <mergeCell ref="C332:I332"/>
    <mergeCell ref="E318:H318"/>
    <mergeCell ref="B319:E319"/>
    <mergeCell ref="E272:F272"/>
    <mergeCell ref="B274:I274"/>
    <mergeCell ref="H311:I311"/>
    <mergeCell ref="E266:F266"/>
    <mergeCell ref="E270:F270"/>
    <mergeCell ref="H270:I270"/>
    <mergeCell ref="C312:I312"/>
    <mergeCell ref="C313:I313"/>
    <mergeCell ref="E255:F255"/>
    <mergeCell ref="E257:I257"/>
    <mergeCell ref="E264:F264"/>
    <mergeCell ref="H264:I264"/>
    <mergeCell ref="H251:I251"/>
    <mergeCell ref="E251:F251"/>
    <mergeCell ref="E253:F253"/>
    <mergeCell ref="H242:I242"/>
    <mergeCell ref="B242:G242"/>
    <mergeCell ref="B244:G244"/>
    <mergeCell ref="G223:H223"/>
    <mergeCell ref="G227:H227"/>
    <mergeCell ref="B240:G240"/>
    <mergeCell ref="H240:I240"/>
    <mergeCell ref="F212:G212"/>
    <mergeCell ref="F214:I214"/>
    <mergeCell ref="F216:I216"/>
    <mergeCell ref="H206:I206"/>
    <mergeCell ref="B209:I209"/>
    <mergeCell ref="B210:I210"/>
    <mergeCell ref="E202:H202"/>
    <mergeCell ref="B204:F204"/>
    <mergeCell ref="H204:I204"/>
    <mergeCell ref="B198:D198"/>
    <mergeCell ref="B199:D199"/>
    <mergeCell ref="H201:I201"/>
    <mergeCell ref="B195:D195"/>
    <mergeCell ref="B196:D196"/>
    <mergeCell ref="B197:D197"/>
    <mergeCell ref="B193:D193"/>
    <mergeCell ref="B194:D194"/>
    <mergeCell ref="B177:C177"/>
    <mergeCell ref="B168:I168"/>
    <mergeCell ref="B170:E170"/>
    <mergeCell ref="G170:H170"/>
    <mergeCell ref="B152:C152"/>
    <mergeCell ref="B161:E162"/>
    <mergeCell ref="B167:I167"/>
    <mergeCell ref="B147:I147"/>
    <mergeCell ref="B148:I148"/>
    <mergeCell ref="B150:D150"/>
    <mergeCell ref="F150:I150"/>
    <mergeCell ref="B141:E142"/>
    <mergeCell ref="B143:E144"/>
    <mergeCell ref="B136:I136"/>
    <mergeCell ref="B138:E138"/>
    <mergeCell ref="F138:G138"/>
    <mergeCell ref="B129:I129"/>
    <mergeCell ref="B131:E131"/>
    <mergeCell ref="F131:G131"/>
    <mergeCell ref="B124:E124"/>
    <mergeCell ref="F124:G124"/>
    <mergeCell ref="I124:J124"/>
    <mergeCell ref="B126:D126"/>
    <mergeCell ref="F126:G126"/>
    <mergeCell ref="C120:E120"/>
    <mergeCell ref="F121:G121"/>
    <mergeCell ref="C121:E121"/>
    <mergeCell ref="C118:E118"/>
    <mergeCell ref="F119:G119"/>
    <mergeCell ref="C119:E119"/>
    <mergeCell ref="C117:E117"/>
    <mergeCell ref="F117:G117"/>
    <mergeCell ref="C113:E113"/>
    <mergeCell ref="F113:G113"/>
    <mergeCell ref="C115:E115"/>
    <mergeCell ref="F115:G115"/>
    <mergeCell ref="C111:E111"/>
    <mergeCell ref="F111:G111"/>
    <mergeCell ref="I111:J111"/>
    <mergeCell ref="F91:G91"/>
    <mergeCell ref="C91:E91"/>
    <mergeCell ref="F93:G93"/>
    <mergeCell ref="C93:E93"/>
    <mergeCell ref="C89:E89"/>
    <mergeCell ref="F89:G89"/>
    <mergeCell ref="E58:F58"/>
    <mergeCell ref="H58:I58"/>
    <mergeCell ref="G5:I5"/>
    <mergeCell ref="D7:I7"/>
    <mergeCell ref="C78:E78"/>
    <mergeCell ref="F78:G78"/>
    <mergeCell ref="C76:E76"/>
    <mergeCell ref="F76:G76"/>
    <mergeCell ref="I76:J76"/>
    <mergeCell ref="F66:I66"/>
    <mergeCell ref="F68:I68"/>
    <mergeCell ref="F70:G70"/>
    <mergeCell ref="F62:I62"/>
    <mergeCell ref="F64:I64"/>
    <mergeCell ref="B12:G12"/>
    <mergeCell ref="B13:G13"/>
    <mergeCell ref="B15:G15"/>
    <mergeCell ref="B16:G16"/>
    <mergeCell ref="B18:G18"/>
    <mergeCell ref="B19:G19"/>
    <mergeCell ref="B21:G21"/>
    <mergeCell ref="B22:G22"/>
    <mergeCell ref="B24:G24"/>
    <mergeCell ref="B25:G25"/>
    <mergeCell ref="B27:G27"/>
    <mergeCell ref="B28:G28"/>
    <mergeCell ref="B29:G29"/>
    <mergeCell ref="B31:G31"/>
    <mergeCell ref="B32:D32"/>
    <mergeCell ref="B33:G33"/>
    <mergeCell ref="B35:G35"/>
    <mergeCell ref="B37:G37"/>
    <mergeCell ref="B52:G52"/>
  </mergeCells>
  <pageMargins left="0.70866141732283472" right="0.70866141732283472" top="0.54" bottom="0.43" header="0.31496062992125984" footer="0.31496062992125984"/>
  <pageSetup paperSize="9" scale="87" fitToHeight="2" orientation="portrait" r:id="rId1"/>
  <rowBreaks count="2" manualBreakCount="2">
    <brk id="122" max="9" man="1"/>
    <brk id="321"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6146D0A105DD440BF8C490A5BFA6D2C" ma:contentTypeVersion="19" ma:contentTypeDescription="Ein neues Dokument erstellen." ma:contentTypeScope="" ma:versionID="543890b2fedc1c3f222adbb8e3c80ae7">
  <xsd:schema xmlns:xsd="http://www.w3.org/2001/XMLSchema" xmlns:xs="http://www.w3.org/2001/XMLSchema" xmlns:p="http://schemas.microsoft.com/office/2006/metadata/properties" xmlns:ns1="http://schemas.microsoft.com/sharepoint/v3" xmlns:ns2="271ca5f0-84cb-4b6e-9b4f-90b946af5809" xmlns:ns3="399b44f0-3234-46c9-af8e-78c8439c83e3" targetNamespace="http://schemas.microsoft.com/office/2006/metadata/properties" ma:root="true" ma:fieldsID="964a642eedfb6596183f0388b5d411ad" ns1:_="" ns2:_="" ns3:_="">
    <xsd:import namespace="http://schemas.microsoft.com/sharepoint/v3"/>
    <xsd:import namespace="271ca5f0-84cb-4b6e-9b4f-90b946af5809"/>
    <xsd:import namespace="399b44f0-3234-46c9-af8e-78c8439c83e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Eigenschaften der einheitlichen Compliancerichtlinie" ma:hidden="true" ma:internalName="_ip_UnifiedCompliancePolicyProperties">
      <xsd:simpleType>
        <xsd:restriction base="dms:Note"/>
      </xsd:simpleType>
    </xsd:element>
    <xsd:element name="_ip_UnifiedCompliancePolicyUIAction" ma:index="16"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1ca5f0-84cb-4b6e-9b4f-90b946af58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32c89f05-3caf-4e22-94d4-d41a0b49f4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9b44f0-3234-46c9-af8e-78c8439c83e3"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43480210-b3fd-4740-889a-62b254316faf}" ma:internalName="TaxCatchAll" ma:showField="CatchAllData" ma:web="399b44f0-3234-46c9-af8e-78c8439c8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0B574-0EBD-41F3-8197-DE74E71E8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71ca5f0-84cb-4b6e-9b4f-90b946af5809"/>
    <ds:schemaRef ds:uri="399b44f0-3234-46c9-af8e-78c8439c8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B75903-4721-4A7C-BB7F-4DC17B9CF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Anlage zum Antrag</vt:lpstr>
      <vt:lpstr>Anlage zum Verwendungsnachweis</vt:lpstr>
      <vt:lpstr>'Anlage zum Antrag'!Druckbereich</vt:lpstr>
      <vt:lpstr>'Anlage zum Verwendungsnachweis'!Druckbereich</vt:lpstr>
    </vt:vector>
  </TitlesOfParts>
  <Company>LFV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Heilken, Martin</dc:creator>
  <dc:description>14.10.2009: Zwei Kommentare wurden deutlicher formuliert</dc:description>
  <cp:lastModifiedBy>Heilken, Martin</cp:lastModifiedBy>
  <cp:lastPrinted>2024-01-19T11:19:49Z</cp:lastPrinted>
  <dcterms:created xsi:type="dcterms:W3CDTF">2003-06-26T06:41:09Z</dcterms:created>
  <dcterms:modified xsi:type="dcterms:W3CDTF">2024-04-16T13:30:49Z</dcterms:modified>
</cp:coreProperties>
</file>